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19395" windowHeight="84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A3" i="5" l="1"/>
  <c r="A2" i="5"/>
  <c r="C27" i="5"/>
  <c r="C25" i="5"/>
  <c r="C23" i="5"/>
  <c r="C21" i="5"/>
  <c r="C19" i="5"/>
  <c r="C17" i="5"/>
  <c r="C15" i="5"/>
  <c r="C13" i="5"/>
  <c r="C29" i="5" s="1"/>
  <c r="B29" i="5"/>
  <c r="E22" i="4"/>
  <c r="E20" i="4"/>
  <c r="E17" i="4"/>
  <c r="E16" i="4"/>
  <c r="E15" i="4"/>
  <c r="E14" i="4"/>
  <c r="E10" i="4"/>
  <c r="H50" i="1"/>
  <c r="H48" i="1"/>
  <c r="A3" i="2"/>
  <c r="A2" i="2"/>
  <c r="A3" i="3"/>
  <c r="A2" i="3"/>
  <c r="A3" i="4"/>
  <c r="A2" i="4"/>
  <c r="E39" i="4"/>
  <c r="E23" i="4"/>
  <c r="K46" i="1"/>
  <c r="K45" i="1"/>
  <c r="K44" i="1"/>
  <c r="K43" i="1"/>
  <c r="K42" i="1"/>
  <c r="K41" i="1"/>
  <c r="E9" i="4"/>
  <c r="E11" i="4"/>
  <c r="H40" i="1"/>
  <c r="E36" i="4"/>
  <c r="E35" i="4"/>
  <c r="E34" i="4"/>
  <c r="E33" i="4"/>
  <c r="E37" i="4"/>
  <c r="E32" i="4"/>
  <c r="H47" i="1"/>
  <c r="H46" i="1"/>
  <c r="H45" i="1"/>
  <c r="H42" i="1"/>
  <c r="H41" i="1"/>
  <c r="E19" i="4"/>
  <c r="E40" i="4" l="1"/>
  <c r="K47" i="1"/>
  <c r="H49" i="1"/>
  <c r="E24" i="4" s="1"/>
  <c r="E25" i="4"/>
  <c r="C63" i="3"/>
  <c r="C59" i="3"/>
  <c r="C57" i="3"/>
  <c r="E13" i="2" l="1"/>
  <c r="C61" i="3"/>
  <c r="E21" i="4" s="1"/>
  <c r="H26" i="2" l="1"/>
  <c r="B26" i="2"/>
  <c r="J26" i="2"/>
  <c r="J41" i="2"/>
  <c r="H41" i="2"/>
  <c r="D26" i="2"/>
  <c r="F41" i="2"/>
  <c r="B41" i="2"/>
  <c r="D41" i="2"/>
  <c r="F26" i="2"/>
  <c r="L26" i="2" l="1"/>
  <c r="E18" i="4" s="1"/>
  <c r="E26" i="4" s="1"/>
  <c r="E42" i="4" s="1"/>
  <c r="E43" i="4" s="1"/>
  <c r="E44" i="4" s="1"/>
</calcChain>
</file>

<file path=xl/sharedStrings.xml><?xml version="1.0" encoding="utf-8"?>
<sst xmlns="http://schemas.openxmlformats.org/spreadsheetml/2006/main" count="181" uniqueCount="139">
  <si>
    <t># of Drawers</t>
  </si>
  <si>
    <t>#  of cabinet doors</t>
  </si>
  <si>
    <t># of cab hardware</t>
  </si>
  <si>
    <t># of glass doors</t>
  </si>
  <si>
    <t>Shaker</t>
  </si>
  <si>
    <t>Wood</t>
  </si>
  <si>
    <t>Raised P</t>
  </si>
  <si>
    <t>MDF</t>
  </si>
  <si>
    <t>Custom</t>
  </si>
  <si>
    <t>Frame</t>
  </si>
  <si>
    <t>Modern</t>
  </si>
  <si>
    <t>Nexgen</t>
  </si>
  <si>
    <t>Mitered</t>
  </si>
  <si>
    <t>Flat panel</t>
  </si>
  <si>
    <t>White</t>
  </si>
  <si>
    <t>Knoty</t>
  </si>
  <si>
    <t>wood grain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</si>
  <si>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solid wood doors are custom stained and finished to suite any client selected colour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</si>
  <si>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There are many more available colors, wood type and style of doors to pick from, the </t>
    </r>
  </si>
  <si>
    <r>
      <rPr>
        <b/>
        <sz val="12"/>
        <color theme="1"/>
        <rFont val="Calibri"/>
        <family val="2"/>
        <scheme val="minor"/>
      </rPr>
      <t xml:space="preserve">Select only one type of door style </t>
    </r>
    <r>
      <rPr>
        <sz val="11"/>
        <color theme="1"/>
        <rFont val="Calibri"/>
        <family val="2"/>
        <scheme val="minor"/>
      </rPr>
      <t>(We can mix &amp; match doors types &amp; styles, but for this calculator to work</t>
    </r>
  </si>
  <si>
    <t>Number of Cabinet doors from Sheet 3</t>
  </si>
  <si>
    <t>Avergae price of Basic door</t>
  </si>
  <si>
    <t>per door</t>
  </si>
  <si>
    <t>Basic box lowers</t>
  </si>
  <si>
    <t>Cabinet doors</t>
  </si>
  <si>
    <t>Basic box standard upper cabinet</t>
  </si>
  <si>
    <t>Basic box to ceiling upper cabinet</t>
  </si>
  <si>
    <t>To figure out the total cabinet door cost you first need to fill in Sheet 3, after sheet 3 is filled in, you can as an option</t>
  </si>
  <si>
    <t>set all door selections to 1, to compare overall cabinet door prices, however, to calculate final overall kitchen prices</t>
  </si>
  <si>
    <t>ONLY fill in one cabinet door selection</t>
  </si>
  <si>
    <t>Drawer boxes &amp; slides</t>
  </si>
  <si>
    <t>Cabinet drawer fronts</t>
  </si>
  <si>
    <t>Cabinet door hinges soft close</t>
  </si>
  <si>
    <t>Lower corner boxes</t>
  </si>
  <si>
    <t>Demo and remove existing kitchen</t>
  </si>
  <si>
    <t>Tile back splash</t>
  </si>
  <si>
    <t>Insert the total lin. Ft. of lower wall cabinets</t>
  </si>
  <si>
    <t>Insert the total lin. Ft. of upper wall cabinets</t>
  </si>
  <si>
    <t>Insert the total lin. Ft. of pantry type cabinets</t>
  </si>
  <si>
    <t>Insert the total lin. Ft. of 24" deep island cabinets</t>
  </si>
  <si>
    <t>Insert the total lin. Ft. of 12" deep island cabinets</t>
  </si>
  <si>
    <r>
      <t xml:space="preserve">                                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ONLY </t>
    </r>
    <r>
      <rPr>
        <u/>
        <sz val="11"/>
        <color theme="1"/>
        <rFont val="Calibri"/>
        <family val="2"/>
        <scheme val="minor"/>
      </rPr>
      <t>ENTER ONE</t>
    </r>
    <r>
      <rPr>
        <sz val="11"/>
        <color theme="1"/>
        <rFont val="Calibri"/>
        <family val="2"/>
        <scheme val="minor"/>
      </rPr>
      <t xml:space="preserve"> of the above geen cells with a # (1) leave all remaing selection "0"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</si>
  <si>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MEASURE through dish washer and range</t>
    </r>
  </si>
  <si>
    <t xml:space="preserve">Laminate Counter top </t>
  </si>
  <si>
    <t xml:space="preserve">Granite /stone Counter top </t>
  </si>
  <si>
    <t>enter 1/0</t>
  </si>
  <si>
    <t>Appliances</t>
  </si>
  <si>
    <t>New sink &amp; taps</t>
  </si>
  <si>
    <t>X</t>
  </si>
  <si>
    <t>Totals</t>
  </si>
  <si>
    <t>Electrical materials &amp; labour</t>
  </si>
  <si>
    <t>Plumbing materials &amp; labour</t>
  </si>
  <si>
    <t>Contractors fee</t>
  </si>
  <si>
    <t>Total with fee</t>
  </si>
  <si>
    <t>KITCHEN Summary</t>
  </si>
  <si>
    <t>Description</t>
  </si>
  <si>
    <t>Wall oven basic standard height box</t>
  </si>
  <si>
    <t>Wall oven to ceiling height box</t>
  </si>
  <si>
    <t>Cabinet door/drawer hardware pulls</t>
  </si>
  <si>
    <t>Cabinet Installation labour</t>
  </si>
  <si>
    <t>Wall oven installation</t>
  </si>
  <si>
    <t>Total all</t>
  </si>
  <si>
    <t>Kitchen cabinet total</t>
  </si>
  <si>
    <t>New kitchen flooring (room size)</t>
  </si>
  <si>
    <t>Other total</t>
  </si>
  <si>
    <t xml:space="preserve">info@landendevelopment.com </t>
  </si>
  <si>
    <r>
      <t xml:space="preserve">Or Call:  </t>
    </r>
    <r>
      <rPr>
        <b/>
        <sz val="11"/>
        <color theme="1"/>
        <rFont val="Calibri"/>
        <family val="2"/>
        <scheme val="minor"/>
      </rPr>
      <t>403-619-4734</t>
    </r>
  </si>
  <si>
    <r>
      <t>Do you want granite/stone counter tops?</t>
    </r>
    <r>
      <rPr>
        <b/>
        <sz val="11"/>
        <color theme="1"/>
        <rFont val="Calibri"/>
        <family val="2"/>
        <scheme val="minor"/>
      </rPr>
      <t xml:space="preserve"> Enter 1 or 0</t>
    </r>
  </si>
  <si>
    <t>Insert peninsula lin. Ft. length</t>
  </si>
  <si>
    <t>Let’s get started!</t>
  </si>
  <si>
    <r>
      <t xml:space="preserve">This kitchen cost calculator will show you an </t>
    </r>
    <r>
      <rPr>
        <b/>
        <sz val="11"/>
        <color theme="1"/>
        <rFont val="Calibri"/>
        <family val="2"/>
        <scheme val="minor"/>
      </rPr>
      <t>estimated average price</t>
    </r>
    <r>
      <rPr>
        <sz val="11"/>
        <color theme="1"/>
        <rFont val="Calibri"/>
        <family val="2"/>
        <scheme val="minor"/>
      </rPr>
      <t xml:space="preserve"> for your kitchen renovation project.</t>
    </r>
  </si>
  <si>
    <t>Select only one layout below, try and select the layout closeted to what you want to archive, we understand you may not see</t>
  </si>
  <si>
    <t>the layout here that exactly fits you existing or planned requirement, but we have to start some where.</t>
  </si>
  <si>
    <r>
      <t xml:space="preserve">Here’s how the </t>
    </r>
    <r>
      <rPr>
        <b/>
        <sz val="11"/>
        <color theme="1"/>
        <rFont val="Calibri"/>
        <family val="2"/>
        <scheme val="minor"/>
      </rPr>
      <t xml:space="preserve">LANDEN </t>
    </r>
    <r>
      <rPr>
        <sz val="11"/>
        <color theme="1"/>
        <rFont val="Calibri"/>
        <family val="2"/>
        <scheme val="minor"/>
      </rPr>
      <t>kitchen cost estimator works:</t>
    </r>
  </si>
  <si>
    <t>Then see your budget</t>
  </si>
  <si>
    <t>KITCHEN RENOVATION Project Cost Calculator</t>
  </si>
  <si>
    <t xml:space="preserve">From cabinet color to countertops, you may have a real sense of the kitchen you want. </t>
  </si>
  <si>
    <t>What you don’t know is what your new kitchen reno will cost you. Use this calculator to get a project estimate based on your wish list.</t>
  </si>
  <si>
    <t>only one type can be selected), you can however come back to change the selection to see how it affects the net price</t>
  </si>
  <si>
    <t>above shown doors are just a few of our most popular, and shown just to give you an idea of price.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</si>
  <si>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ALL MDF doors are custom sprayed to any client selected colour</t>
    </r>
  </si>
  <si>
    <t>A MORE ACURATE NET COST,</t>
  </si>
  <si>
    <r>
      <rPr>
        <sz val="24"/>
        <color theme="0"/>
        <rFont val="Arial Black"/>
        <family val="2"/>
      </rPr>
      <t>LANDEN</t>
    </r>
    <r>
      <rPr>
        <sz val="24"/>
        <color theme="0"/>
        <rFont val="Calibri"/>
        <family val="2"/>
        <scheme val="minor"/>
      </rPr>
      <t xml:space="preserve">  </t>
    </r>
    <r>
      <rPr>
        <sz val="20"/>
        <color theme="0"/>
        <rFont val="Chief Blueprint"/>
      </rPr>
      <t>DESIGN BUIL</t>
    </r>
    <r>
      <rPr>
        <sz val="20"/>
        <color theme="0"/>
        <rFont val="Calibri"/>
        <family val="2"/>
        <scheme val="minor"/>
      </rPr>
      <t xml:space="preserve">D                </t>
    </r>
    <r>
      <rPr>
        <sz val="10"/>
        <color theme="0"/>
        <rFont val="Calibri"/>
        <family val="2"/>
        <scheme val="minor"/>
      </rPr>
      <t xml:space="preserve">    landendevlopment.com</t>
    </r>
  </si>
  <si>
    <t xml:space="preserve">   BASED ON 2020 DATA</t>
  </si>
  <si>
    <r>
      <t xml:space="preserve">THIS IS </t>
    </r>
    <r>
      <rPr>
        <b/>
        <sz val="14"/>
        <color rgb="FFC00000"/>
        <rFont val="Calibri"/>
        <family val="2"/>
        <scheme val="minor"/>
      </rPr>
      <t>NOT</t>
    </r>
    <r>
      <rPr>
        <sz val="14"/>
        <color rgb="FFC00000"/>
        <rFont val="Calibri"/>
        <family val="2"/>
        <scheme val="minor"/>
      </rPr>
      <t xml:space="preserve"> A QUOTE</t>
    </r>
  </si>
  <si>
    <t>PROJECT FOR: Mr &amp; Mrs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</si>
  <si>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is a rough budget estimate only</t>
    </r>
  </si>
  <si>
    <t>Address:</t>
  </si>
  <si>
    <t>COPYRIGHT PROTECTED</t>
  </si>
  <si>
    <t>Kitchen Renovation BUDGET CALCULATOR</t>
  </si>
  <si>
    <r>
      <t xml:space="preserve">Dishwasher hook up              </t>
    </r>
    <r>
      <rPr>
        <b/>
        <sz val="11"/>
        <color theme="1"/>
        <rFont val="Calibri"/>
        <family val="2"/>
        <scheme val="minor"/>
      </rPr>
      <t>enter 1 or 0</t>
    </r>
  </si>
  <si>
    <r>
      <t xml:space="preserve">Gas line for range                   </t>
    </r>
    <r>
      <rPr>
        <b/>
        <sz val="11"/>
        <color theme="1"/>
        <rFont val="Calibri"/>
        <family val="2"/>
        <scheme val="minor"/>
      </rPr>
      <t>enter 1 or 0</t>
    </r>
  </si>
  <si>
    <t>Over the fridge box</t>
  </si>
  <si>
    <t>Over the range box</t>
  </si>
  <si>
    <t>intended to be used as a rough budget only, and would need an on site verification</t>
  </si>
  <si>
    <t>and fully detailed plans and specs to quote a firm price.  Contcat us at for a deatiled quote:</t>
  </si>
  <si>
    <t>NOW GO TO SHEET 2 AND PICK CABINET DOORS</t>
  </si>
  <si>
    <t>NOT GO TO SHEET 3 AND FILL IN YOUR DESIERED CABINET BOXES</t>
  </si>
  <si>
    <t xml:space="preserve">To use this section of the calculator: </t>
  </si>
  <si>
    <t>The number of needed cabinet doors and drawers will auto fill</t>
  </si>
  <si>
    <t>NOW GO TO THE SUMMARY PAGE SHEET 4</t>
  </si>
  <si>
    <t xml:space="preserve">   To get a firm quote contact us to come an bid your job</t>
  </si>
  <si>
    <r>
      <t xml:space="preserve">   Phone:  </t>
    </r>
    <r>
      <rPr>
        <b/>
        <sz val="11"/>
        <color theme="1"/>
        <rFont val="Calibri"/>
        <family val="2"/>
        <scheme val="minor"/>
      </rPr>
      <t>403-619-4734</t>
    </r>
  </si>
  <si>
    <t xml:space="preserve">   COPYRIGHT PROTECTED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</si>
  <si>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Only fill one counter top option</t>
    </r>
  </si>
  <si>
    <r>
      <t xml:space="preserve">Do you want laminate counter tops?          </t>
    </r>
    <r>
      <rPr>
        <b/>
        <sz val="11"/>
        <color theme="1"/>
        <rFont val="Calibri"/>
        <family val="2"/>
        <scheme val="minor"/>
      </rPr>
      <t>Enter 1 or 0</t>
    </r>
  </si>
  <si>
    <r>
      <t xml:space="preserve">Do you want an eating bar for stools?        </t>
    </r>
    <r>
      <rPr>
        <b/>
        <sz val="11"/>
        <color theme="1"/>
        <rFont val="Calibri"/>
        <family val="2"/>
        <scheme val="minor"/>
      </rPr>
      <t>Enter 1 or 0</t>
    </r>
  </si>
  <si>
    <r>
      <rPr>
        <sz val="24"/>
        <color theme="0"/>
        <rFont val="Arial Black"/>
        <family val="2"/>
      </rPr>
      <t>LANDEN</t>
    </r>
    <r>
      <rPr>
        <sz val="24"/>
        <color theme="0"/>
        <rFont val="Calibri"/>
        <family val="2"/>
        <scheme val="minor"/>
      </rPr>
      <t xml:space="preserve">  </t>
    </r>
    <r>
      <rPr>
        <sz val="20"/>
        <color theme="0"/>
        <rFont val="Chief Blueprint"/>
      </rPr>
      <t>DESIGN BUIL</t>
    </r>
    <r>
      <rPr>
        <sz val="20"/>
        <color theme="0"/>
        <rFont val="Calibri"/>
        <family val="2"/>
        <scheme val="minor"/>
      </rPr>
      <t xml:space="preserve">D    </t>
    </r>
  </si>
  <si>
    <t>New appliances  (Set your allowance)</t>
  </si>
  <si>
    <r>
      <t xml:space="preserve">   Phone:  </t>
    </r>
    <r>
      <rPr>
        <b/>
        <sz val="11"/>
        <color theme="1"/>
        <rFont val="Calibri"/>
        <family val="2"/>
        <scheme val="minor"/>
      </rPr>
      <t>403-619-4732</t>
    </r>
    <r>
      <rPr>
        <sz val="11"/>
        <color theme="1"/>
        <rFont val="Calibri"/>
        <family val="2"/>
        <scheme val="minor"/>
      </rPr>
      <t/>
    </r>
  </si>
  <si>
    <r>
      <t xml:space="preserve">  THIS IS </t>
    </r>
    <r>
      <rPr>
        <b/>
        <sz val="14"/>
        <color rgb="FFC00000"/>
        <rFont val="Calibri"/>
        <family val="2"/>
        <scheme val="minor"/>
      </rPr>
      <t>NOT</t>
    </r>
    <r>
      <rPr>
        <sz val="14"/>
        <color rgb="FFC00000"/>
        <rFont val="Calibri"/>
        <family val="2"/>
        <scheme val="minor"/>
      </rPr>
      <t xml:space="preserve"> A QUOTE</t>
    </r>
  </si>
  <si>
    <r>
      <rPr>
        <b/>
        <sz val="11"/>
        <color theme="1"/>
        <rFont val="Calibri"/>
        <family val="2"/>
        <scheme val="minor"/>
      </rPr>
      <t xml:space="preserve">First: </t>
    </r>
    <r>
      <rPr>
        <sz val="11"/>
        <color theme="1"/>
        <rFont val="Calibri"/>
        <family val="2"/>
        <scheme val="minor"/>
      </rPr>
      <t xml:space="preserve">Select the shape of your kitchen layout </t>
    </r>
  </si>
  <si>
    <r>
      <rPr>
        <b/>
        <sz val="11"/>
        <color theme="1"/>
        <rFont val="Calibri"/>
        <family val="2"/>
        <scheme val="minor"/>
      </rPr>
      <t>Third:</t>
    </r>
    <r>
      <rPr>
        <sz val="11"/>
        <color theme="1"/>
        <rFont val="Calibri"/>
        <family val="2"/>
        <scheme val="minor"/>
      </rPr>
      <t xml:space="preserve"> Fill-in any 1/0 options, 1 selects the item and 0 unselects the item </t>
    </r>
  </si>
  <si>
    <r>
      <rPr>
        <b/>
        <sz val="11"/>
        <color theme="1"/>
        <rFont val="Calibri"/>
        <family val="2"/>
        <scheme val="minor"/>
      </rPr>
      <t>Forth:</t>
    </r>
    <r>
      <rPr>
        <sz val="11"/>
        <color theme="1"/>
        <rFont val="Calibri"/>
        <family val="2"/>
        <scheme val="minor"/>
      </rPr>
      <t xml:space="preserve"> Then go to Sheet 2 and select cabinet doors</t>
    </r>
  </si>
  <si>
    <r>
      <rPr>
        <b/>
        <sz val="11"/>
        <color theme="1"/>
        <rFont val="Calibri"/>
        <family val="2"/>
        <scheme val="minor"/>
      </rPr>
      <t>Sixth:</t>
    </r>
    <r>
      <rPr>
        <sz val="11"/>
        <color theme="1"/>
        <rFont val="Calibri"/>
        <family val="2"/>
        <scheme val="minor"/>
      </rPr>
      <t xml:space="preserve"> Go to the summary page and fill-in any options (in green cells) </t>
    </r>
  </si>
  <si>
    <t>In order to achieve a firm quoted kitchen renovation we would need to book a site visit and do a detailed estimate!</t>
  </si>
  <si>
    <r>
      <rPr>
        <b/>
        <sz val="11"/>
        <color theme="1"/>
        <rFont val="Calibri"/>
        <family val="2"/>
        <scheme val="minor"/>
      </rPr>
      <t xml:space="preserve">Second: </t>
    </r>
    <r>
      <rPr>
        <sz val="11"/>
        <color theme="1"/>
        <rFont val="Calibri"/>
        <family val="2"/>
        <scheme val="minor"/>
      </rPr>
      <t>Select cabinet lengths in green cells (Note these are measured from the back of wall measurement)</t>
    </r>
  </si>
  <si>
    <r>
      <rPr>
        <b/>
        <sz val="11"/>
        <color theme="1"/>
        <rFont val="Calibri"/>
        <family val="2"/>
        <scheme val="minor"/>
      </rPr>
      <t>Fifth:</t>
    </r>
    <r>
      <rPr>
        <sz val="11"/>
        <color theme="1"/>
        <rFont val="Calibri"/>
        <family val="2"/>
        <scheme val="minor"/>
      </rPr>
      <t xml:space="preserve">  The go to Sheet 3 and select the number of each type of cabinet box you plan to have, cab doors and drawers will auto fill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</si>
  <si>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Cabinet measurement at back of wall</t>
    </r>
  </si>
  <si>
    <t>IF YOU WISH YOU COULD SELECT ALL DOORS BY ENTERING (1, instead of a 0) AND THIS WILL SHOW</t>
  </si>
  <si>
    <t>ALL DOOR PRICES, BUT YOU NEED TO UNSELECT EVERYTHING TO ONE SELECTION ONLY. TO GET</t>
  </si>
  <si>
    <r>
      <rPr>
        <b/>
        <sz val="11"/>
        <color theme="1"/>
        <rFont val="Calibri"/>
        <family val="2"/>
        <scheme val="minor"/>
      </rPr>
      <t xml:space="preserve">First: </t>
    </r>
    <r>
      <rPr>
        <sz val="11"/>
        <color theme="1"/>
        <rFont val="Calibri"/>
        <family val="2"/>
        <scheme val="minor"/>
      </rPr>
      <t>select the quantity number of each type of cabinet that you plan to use in your layout</t>
    </r>
  </si>
  <si>
    <t>Other things you may need</t>
  </si>
  <si>
    <r>
      <t xml:space="preserve">Power supply for Range       </t>
    </r>
    <r>
      <rPr>
        <b/>
        <sz val="11"/>
        <color theme="1"/>
        <rFont val="Calibri"/>
        <family val="2"/>
        <scheme val="minor"/>
      </rPr>
      <t>enter 1 or 0</t>
    </r>
  </si>
  <si>
    <r>
      <t xml:space="preserve">Fridge water line hook-up    </t>
    </r>
    <r>
      <rPr>
        <b/>
        <sz val="11"/>
        <color theme="1"/>
        <rFont val="Calibri"/>
        <family val="2"/>
        <scheme val="minor"/>
      </rPr>
      <t>enter 1 or 0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</si>
  <si>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The price calculated on this sheet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Quote, as this calculator is only </t>
    </r>
  </si>
  <si>
    <t>Cabinets</t>
  </si>
  <si>
    <t>Counter tops</t>
  </si>
  <si>
    <t>Flooring</t>
  </si>
  <si>
    <t>Wall treatment &amp; trim</t>
  </si>
  <si>
    <t>Labour &amp; contingency</t>
  </si>
  <si>
    <t>Total Budget</t>
  </si>
  <si>
    <t>Sink Faucet &amp; plumbing</t>
  </si>
  <si>
    <t>Lighting &amp; Electrical</t>
  </si>
  <si>
    <t>WHAT IS YOUR KITCHEN BUDGET</t>
  </si>
  <si>
    <t>Maybe you don’t have a plan to estimate from, but you still want to have a rough budget breakdown</t>
  </si>
  <si>
    <t>The formula below is the industry average break down of cost historically used in the average kitchen Reno</t>
  </si>
  <si>
    <t>OPTIONAL BUDGET METHOUD</t>
  </si>
  <si>
    <t>SEE ALSO SHEET 5 FOR AN ALTRNATE BUDGET METHOUD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</si>
</sst>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16355A"/>
      <name val="Chief Blueprint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rial Black"/>
      <family val="2"/>
    </font>
    <font>
      <sz val="24"/>
      <color theme="0"/>
      <name val="Calibri"/>
      <family val="2"/>
      <scheme val="minor"/>
    </font>
    <font>
      <sz val="24"/>
      <color theme="0"/>
      <name val="Arial Black"/>
      <family val="2"/>
    </font>
    <font>
      <sz val="20"/>
      <color theme="0"/>
      <name val="Chief Blueprint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1B416F"/>
      <name val="Arial Black"/>
      <family val="2"/>
    </font>
    <font>
      <b/>
      <sz val="24"/>
      <color rgb="FF16355A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0"/>
      <color theme="1"/>
      <name val="Arial Black"/>
      <family val="2"/>
    </font>
    <font>
      <sz val="18"/>
      <color theme="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1839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1" applyFont="1"/>
    <xf numFmtId="166" fontId="0" fillId="0" borderId="0" xfId="0" applyNumberFormat="1"/>
    <xf numFmtId="166" fontId="3" fillId="0" borderId="0" xfId="1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4" xfId="0" applyNumberFormat="1" applyFont="1" applyBorder="1" applyAlignment="1">
      <alignment horizontal="center"/>
    </xf>
    <xf numFmtId="44" fontId="3" fillId="0" borderId="5" xfId="1" applyNumberFormat="1" applyFont="1" applyBorder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0" borderId="0" xfId="1" applyNumberFormat="1" applyFont="1" applyBorder="1" applyAlignment="1">
      <alignment horizontal="center"/>
    </xf>
    <xf numFmtId="9" fontId="4" fillId="0" borderId="0" xfId="2" applyFont="1" applyAlignment="1">
      <alignment horizontal="center"/>
    </xf>
    <xf numFmtId="9" fontId="0" fillId="0" borderId="0" xfId="2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4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44" fontId="0" fillId="0" borderId="1" xfId="0" applyNumberFormat="1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11" fillId="0" borderId="0" xfId="0" applyFont="1"/>
    <xf numFmtId="44" fontId="7" fillId="0" borderId="1" xfId="0" applyNumberFormat="1" applyFont="1" applyBorder="1"/>
    <xf numFmtId="0" fontId="12" fillId="0" borderId="0" xfId="3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3" fillId="0" borderId="0" xfId="0" applyFont="1"/>
    <xf numFmtId="0" fontId="3" fillId="0" borderId="0" xfId="0" applyFont="1" applyAlignment="1">
      <alignment horizontal="left" vertical="center" indent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4" fillId="3" borderId="2" xfId="0" applyFont="1" applyFill="1" applyBorder="1"/>
    <xf numFmtId="0" fontId="0" fillId="3" borderId="8" xfId="0" applyFill="1" applyBorder="1"/>
    <xf numFmtId="0" fontId="0" fillId="3" borderId="3" xfId="0" applyFill="1" applyBorder="1"/>
    <xf numFmtId="0" fontId="19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/>
    <xf numFmtId="0" fontId="21" fillId="0" borderId="0" xfId="0" applyFont="1"/>
    <xf numFmtId="0" fontId="0" fillId="2" borderId="5" xfId="0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14" fillId="3" borderId="2" xfId="0" applyFont="1" applyFill="1" applyBorder="1" applyProtection="1"/>
    <xf numFmtId="0" fontId="0" fillId="3" borderId="8" xfId="0" applyFill="1" applyBorder="1" applyProtection="1"/>
    <xf numFmtId="0" fontId="0" fillId="3" borderId="3" xfId="0" applyFill="1" applyBorder="1" applyProtection="1"/>
    <xf numFmtId="0" fontId="0" fillId="0" borderId="0" xfId="0" applyProtection="1"/>
    <xf numFmtId="0" fontId="19" fillId="0" borderId="0" xfId="0" applyFont="1" applyProtection="1"/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22" fillId="0" borderId="0" xfId="0" applyFont="1" applyProtection="1"/>
    <xf numFmtId="0" fontId="21" fillId="0" borderId="0" xfId="0" applyFont="1" applyProtection="1"/>
    <xf numFmtId="0" fontId="0" fillId="0" borderId="1" xfId="0" applyBorder="1" applyAlignment="1" applyProtection="1">
      <alignment horizontal="center"/>
    </xf>
    <xf numFmtId="166" fontId="0" fillId="0" borderId="1" xfId="1" applyNumberFormat="1" applyFont="1" applyBorder="1" applyProtection="1"/>
    <xf numFmtId="0" fontId="10" fillId="0" borderId="0" xfId="0" applyFont="1" applyProtection="1"/>
    <xf numFmtId="0" fontId="23" fillId="0" borderId="0" xfId="0" applyFont="1" applyAlignment="1">
      <alignment vertical="center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4" fontId="4" fillId="0" borderId="0" xfId="1" applyFont="1" applyBorder="1" applyProtection="1">
      <protection hidden="1"/>
    </xf>
    <xf numFmtId="0" fontId="24" fillId="0" borderId="0" xfId="0" applyFont="1" applyFill="1" applyBorder="1"/>
    <xf numFmtId="44" fontId="4" fillId="0" borderId="0" xfId="0" applyNumberFormat="1" applyFont="1" applyProtection="1">
      <protection hidden="1"/>
    </xf>
    <xf numFmtId="0" fontId="25" fillId="0" borderId="0" xfId="0" applyFont="1"/>
    <xf numFmtId="0" fontId="24" fillId="0" borderId="0" xfId="0" applyFont="1"/>
    <xf numFmtId="44" fontId="0" fillId="2" borderId="0" xfId="0" applyNumberFormat="1" applyFill="1" applyBorder="1" applyProtection="1">
      <protection locked="0"/>
    </xf>
    <xf numFmtId="0" fontId="3" fillId="0" borderId="7" xfId="0" applyFont="1" applyBorder="1"/>
    <xf numFmtId="44" fontId="0" fillId="0" borderId="7" xfId="0" applyNumberFormat="1" applyBorder="1"/>
    <xf numFmtId="0" fontId="27" fillId="0" borderId="0" xfId="0" applyFont="1" applyProtection="1"/>
    <xf numFmtId="0" fontId="24" fillId="0" borderId="0" xfId="0" applyFont="1" applyProtection="1"/>
    <xf numFmtId="0" fontId="5" fillId="0" borderId="0" xfId="0" applyFont="1" applyProtection="1"/>
    <xf numFmtId="0" fontId="26" fillId="0" borderId="0" xfId="0" applyFont="1" applyProtection="1"/>
    <xf numFmtId="44" fontId="27" fillId="0" borderId="0" xfId="1" applyFont="1" applyProtection="1"/>
    <xf numFmtId="44" fontId="0" fillId="0" borderId="0" xfId="1" applyFont="1" applyProtection="1"/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Protection="1"/>
    <xf numFmtId="9" fontId="0" fillId="0" borderId="6" xfId="0" applyNumberFormat="1" applyBorder="1" applyAlignment="1" applyProtection="1">
      <alignment horizontal="center"/>
    </xf>
    <xf numFmtId="44" fontId="0" fillId="0" borderId="9" xfId="1" applyFont="1" applyBorder="1" applyProtection="1"/>
    <xf numFmtId="44" fontId="3" fillId="0" borderId="0" xfId="1" applyFont="1" applyProtection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635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Sheet5!$A$13:$A$27</c:f>
              <c:strCache>
                <c:ptCount val="15"/>
                <c:pt idx="0">
                  <c:v>Cabinets</c:v>
                </c:pt>
                <c:pt idx="2">
                  <c:v>Counter tops</c:v>
                </c:pt>
                <c:pt idx="4">
                  <c:v>Appliances</c:v>
                </c:pt>
                <c:pt idx="6">
                  <c:v>Sink Faucet &amp; plumbing</c:v>
                </c:pt>
                <c:pt idx="8">
                  <c:v>Flooring</c:v>
                </c:pt>
                <c:pt idx="10">
                  <c:v>Lighting &amp; Electrical</c:v>
                </c:pt>
                <c:pt idx="12">
                  <c:v>Wall treatment &amp; trim</c:v>
                </c:pt>
                <c:pt idx="14">
                  <c:v>Labour &amp; contingency</c:v>
                </c:pt>
              </c:strCache>
            </c:strRef>
          </c:cat>
          <c:val>
            <c:numRef>
              <c:f>Sheet5!$B$13:$B$27</c:f>
              <c:numCache>
                <c:formatCode>General</c:formatCode>
                <c:ptCount val="15"/>
                <c:pt idx="0" formatCode="0%">
                  <c:v>0.4</c:v>
                </c:pt>
                <c:pt idx="2" formatCode="0%">
                  <c:v>0.13</c:v>
                </c:pt>
                <c:pt idx="4" formatCode="0%">
                  <c:v>0.12</c:v>
                </c:pt>
                <c:pt idx="6" formatCode="0%">
                  <c:v>0.04</c:v>
                </c:pt>
                <c:pt idx="8" formatCode="0%">
                  <c:v>0.05</c:v>
                </c:pt>
                <c:pt idx="10" formatCode="0%">
                  <c:v>0.03</c:v>
                </c:pt>
                <c:pt idx="12" formatCode="0%">
                  <c:v>0.02</c:v>
                </c:pt>
                <c:pt idx="14" formatCode="0%">
                  <c:v>0.21</c:v>
                </c:pt>
              </c:numCache>
            </c:numRef>
          </c:val>
        </c:ser>
        <c:ser>
          <c:idx val="1"/>
          <c:order val="1"/>
          <c:cat>
            <c:strRef>
              <c:f>Sheet5!$A$13:$A$27</c:f>
              <c:strCache>
                <c:ptCount val="15"/>
                <c:pt idx="0">
                  <c:v>Cabinets</c:v>
                </c:pt>
                <c:pt idx="2">
                  <c:v>Counter tops</c:v>
                </c:pt>
                <c:pt idx="4">
                  <c:v>Appliances</c:v>
                </c:pt>
                <c:pt idx="6">
                  <c:v>Sink Faucet &amp; plumbing</c:v>
                </c:pt>
                <c:pt idx="8">
                  <c:v>Flooring</c:v>
                </c:pt>
                <c:pt idx="10">
                  <c:v>Lighting &amp; Electrical</c:v>
                </c:pt>
                <c:pt idx="12">
                  <c:v>Wall treatment &amp; trim</c:v>
                </c:pt>
                <c:pt idx="14">
                  <c:v>Labour &amp; contingency</c:v>
                </c:pt>
              </c:strCache>
            </c:strRef>
          </c:cat>
          <c:val>
            <c:numRef>
              <c:f>Sheet5!$C$13:$C$27</c:f>
              <c:numCache>
                <c:formatCode>_("$"* #,##0.00_);_("$"* \(#,##0.00\);_("$"* "-"??_);_(@_)</c:formatCode>
                <c:ptCount val="15"/>
                <c:pt idx="0">
                  <c:v>24000</c:v>
                </c:pt>
                <c:pt idx="2">
                  <c:v>7800</c:v>
                </c:pt>
                <c:pt idx="4">
                  <c:v>7200</c:v>
                </c:pt>
                <c:pt idx="6">
                  <c:v>2400</c:v>
                </c:pt>
                <c:pt idx="8">
                  <c:v>3000</c:v>
                </c:pt>
                <c:pt idx="10">
                  <c:v>1800</c:v>
                </c:pt>
                <c:pt idx="12">
                  <c:v>1200</c:v>
                </c:pt>
                <c:pt idx="14">
                  <c:v>12600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2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mp"/><Relationship Id="rId1" Type="http://schemas.openxmlformats.org/officeDocument/2006/relationships/image" Target="../media/image4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23</xdr:row>
      <xdr:rowOff>180975</xdr:rowOff>
    </xdr:from>
    <xdr:to>
      <xdr:col>15</xdr:col>
      <xdr:colOff>38100</xdr:colOff>
      <xdr:row>34</xdr:row>
      <xdr:rowOff>171450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990850"/>
          <a:ext cx="7934325" cy="2085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15</xdr:row>
      <xdr:rowOff>171451</xdr:rowOff>
    </xdr:from>
    <xdr:to>
      <xdr:col>10</xdr:col>
      <xdr:colOff>123825</xdr:colOff>
      <xdr:row>22</xdr:row>
      <xdr:rowOff>147956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742951"/>
          <a:ext cx="5943600" cy="131953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29</xdr:row>
      <xdr:rowOff>180975</xdr:rowOff>
    </xdr:from>
    <xdr:to>
      <xdr:col>10</xdr:col>
      <xdr:colOff>104775</xdr:colOff>
      <xdr:row>37</xdr:row>
      <xdr:rowOff>150496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4143375"/>
          <a:ext cx="5943600" cy="1503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585106</xdr:colOff>
      <xdr:row>9</xdr:row>
      <xdr:rowOff>161925</xdr:rowOff>
    </xdr:from>
    <xdr:to>
      <xdr:col>16</xdr:col>
      <xdr:colOff>204106</xdr:colOff>
      <xdr:row>30</xdr:row>
      <xdr:rowOff>176893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6" y="2209800"/>
          <a:ext cx="9944100" cy="4015468"/>
        </a:xfrm>
        <a:prstGeom prst="rect">
          <a:avLst/>
        </a:prstGeom>
      </xdr:spPr>
    </xdr:pic>
    <xdr:clientData/>
  </xdr:twoCellAnchor>
  <xdr:twoCellAnchor editAs="oneCell">
    <xdr:from>
      <xdr:col>0</xdr:col>
      <xdr:colOff>503463</xdr:colOff>
      <xdr:row>32</xdr:row>
      <xdr:rowOff>68035</xdr:rowOff>
    </xdr:from>
    <xdr:to>
      <xdr:col>16</xdr:col>
      <xdr:colOff>353785</xdr:colOff>
      <xdr:row>52</xdr:row>
      <xdr:rowOff>136070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7143749"/>
          <a:ext cx="10218965" cy="3878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10</xdr:row>
      <xdr:rowOff>19049</xdr:rowOff>
    </xdr:from>
    <xdr:to>
      <xdr:col>11</xdr:col>
      <xdr:colOff>352426</xdr:colOff>
      <xdr:row>27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ndevelopmen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tabSelected="1" zoomScale="120" zoomScaleNormal="120" workbookViewId="0">
      <selection sqref="A1:M4"/>
    </sheetView>
  </sheetViews>
  <sheetFormatPr defaultRowHeight="15" x14ac:dyDescent="0.25"/>
  <cols>
    <col min="1" max="1" width="14.5703125" customWidth="1"/>
    <col min="2" max="2" width="8.5703125" customWidth="1"/>
    <col min="3" max="3" width="4.7109375" customWidth="1"/>
    <col min="4" max="4" width="11" customWidth="1"/>
    <col min="5" max="5" width="9.28515625" customWidth="1"/>
    <col min="6" max="6" width="8.42578125" customWidth="1"/>
    <col min="7" max="7" width="7.85546875" customWidth="1"/>
    <col min="8" max="8" width="11.5703125" customWidth="1"/>
    <col min="9" max="9" width="7.42578125" customWidth="1"/>
    <col min="10" max="10" width="3.28515625" customWidth="1"/>
    <col min="11" max="11" width="7.85546875" customWidth="1"/>
    <col min="12" max="12" width="8.5703125" customWidth="1"/>
    <col min="13" max="13" width="9.7109375" customWidth="1"/>
    <col min="14" max="14" width="6.7109375" customWidth="1"/>
    <col min="15" max="15" width="8.140625" customWidth="1"/>
    <col min="16" max="16" width="7.42578125" customWidth="1"/>
    <col min="17" max="17" width="8.140625" customWidth="1"/>
    <col min="18" max="18" width="7.7109375" customWidth="1"/>
    <col min="19" max="19" width="10.5703125" customWidth="1"/>
    <col min="20" max="20" width="7.5703125" customWidth="1"/>
  </cols>
  <sheetData>
    <row r="1" spans="1:15" ht="37.5" thickBot="1" x14ac:dyDescent="0.75">
      <c r="A1" s="41" t="s">
        <v>82</v>
      </c>
      <c r="B1" s="42"/>
      <c r="C1" s="42"/>
      <c r="D1" s="42"/>
      <c r="E1" s="42"/>
      <c r="F1" s="43"/>
      <c r="G1" s="3" t="s">
        <v>83</v>
      </c>
      <c r="I1" s="44"/>
      <c r="J1" s="44" t="s">
        <v>84</v>
      </c>
      <c r="K1" s="44" t="s">
        <v>84</v>
      </c>
    </row>
    <row r="2" spans="1:15" x14ac:dyDescent="0.25">
      <c r="A2" s="45" t="s">
        <v>85</v>
      </c>
      <c r="B2" s="46"/>
      <c r="C2" s="46"/>
      <c r="D2" s="46"/>
      <c r="E2" s="46"/>
      <c r="F2" s="47"/>
      <c r="G2" s="48" t="s">
        <v>86</v>
      </c>
    </row>
    <row r="3" spans="1:15" x14ac:dyDescent="0.25">
      <c r="A3" s="45" t="s">
        <v>87</v>
      </c>
      <c r="B3" s="46"/>
      <c r="C3" s="46"/>
      <c r="D3" s="46"/>
      <c r="E3" s="46"/>
      <c r="F3" s="46"/>
      <c r="G3" s="49" t="s">
        <v>101</v>
      </c>
      <c r="H3" s="49"/>
      <c r="I3" s="49"/>
      <c r="J3" s="49"/>
    </row>
    <row r="4" spans="1:15" x14ac:dyDescent="0.25">
      <c r="A4" s="3"/>
      <c r="G4" t="s">
        <v>102</v>
      </c>
      <c r="J4" s="50" t="s">
        <v>88</v>
      </c>
    </row>
    <row r="5" spans="1:15" ht="31.5" x14ac:dyDescent="0.25">
      <c r="A5" s="65" t="s">
        <v>75</v>
      </c>
    </row>
    <row r="6" spans="1:15" x14ac:dyDescent="0.25">
      <c r="A6" s="31" t="s">
        <v>76</v>
      </c>
    </row>
    <row r="7" spans="1:15" x14ac:dyDescent="0.25">
      <c r="A7" s="31" t="s">
        <v>77</v>
      </c>
    </row>
    <row r="8" spans="1:15" x14ac:dyDescent="0.25">
      <c r="A8" s="31"/>
    </row>
    <row r="9" spans="1:15" ht="15.75" thickBot="1" x14ac:dyDescent="0.3">
      <c r="A9" s="26" t="s">
        <v>73</v>
      </c>
      <c r="B9" s="26"/>
      <c r="C9" s="26"/>
      <c r="D9" s="26"/>
      <c r="E9" s="26"/>
    </row>
    <row r="10" spans="1:15" x14ac:dyDescent="0.25">
      <c r="A10" s="32" t="s">
        <v>111</v>
      </c>
    </row>
    <row r="11" spans="1:15" x14ac:dyDescent="0.25">
      <c r="A11" s="32" t="s">
        <v>116</v>
      </c>
    </row>
    <row r="12" spans="1:15" x14ac:dyDescent="0.25">
      <c r="A12" s="32" t="s">
        <v>112</v>
      </c>
    </row>
    <row r="13" spans="1:15" x14ac:dyDescent="0.25">
      <c r="A13" s="32" t="s">
        <v>113</v>
      </c>
    </row>
    <row r="14" spans="1:15" x14ac:dyDescent="0.25">
      <c r="A14" s="32" t="s">
        <v>117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2" t="s">
        <v>114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4" t="s">
        <v>74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9" x14ac:dyDescent="0.25">
      <c r="A17" s="3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9" x14ac:dyDescent="0.25">
      <c r="A18" t="s">
        <v>70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9" x14ac:dyDescent="0.25">
      <c r="A19" s="32" t="s">
        <v>115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ht="24.75" x14ac:dyDescent="0.5">
      <c r="A20" s="33" t="s">
        <v>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5" customHeight="1" x14ac:dyDescent="0.5">
      <c r="A21" s="3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9" x14ac:dyDescent="0.25">
      <c r="B22" t="s">
        <v>71</v>
      </c>
    </row>
    <row r="23" spans="1:19" x14ac:dyDescent="0.25">
      <c r="B23" s="1" t="s">
        <v>72</v>
      </c>
      <c r="C23" s="1" t="s">
        <v>72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thickBot="1" x14ac:dyDescent="0.3">
      <c r="A36" s="1"/>
      <c r="B36" s="38">
        <v>0</v>
      </c>
      <c r="C36" s="39"/>
      <c r="D36" s="39"/>
      <c r="E36" s="38">
        <v>0</v>
      </c>
      <c r="F36" s="39"/>
      <c r="G36" s="39"/>
      <c r="H36" s="38">
        <v>1</v>
      </c>
      <c r="I36" s="39"/>
      <c r="J36" s="39"/>
      <c r="K36" s="39"/>
      <c r="L36" s="38">
        <v>0</v>
      </c>
      <c r="M36" s="39"/>
      <c r="N36" s="39"/>
      <c r="O36" s="38">
        <v>0</v>
      </c>
      <c r="P36" s="1"/>
      <c r="Q36" s="1"/>
      <c r="R36" s="1"/>
      <c r="S36" s="1"/>
    </row>
    <row r="37" spans="1:19" x14ac:dyDescent="0.25">
      <c r="A37" s="1"/>
      <c r="B37" s="21"/>
      <c r="C37" s="21"/>
      <c r="D37" s="21"/>
      <c r="E37" s="21"/>
      <c r="F37" s="21"/>
      <c r="G37" s="21" t="s">
        <v>41</v>
      </c>
      <c r="H37" s="21"/>
      <c r="I37" s="21"/>
      <c r="J37" s="21"/>
      <c r="K37" s="21"/>
      <c r="L37" s="21"/>
      <c r="M37" s="21"/>
      <c r="N37" s="21"/>
      <c r="O37" s="21"/>
      <c r="P37" s="20"/>
      <c r="Q37" s="1"/>
      <c r="R37" s="1"/>
      <c r="S37" s="1"/>
    </row>
    <row r="38" spans="1:19" x14ac:dyDescent="0.25">
      <c r="A38" s="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0"/>
      <c r="Q38" s="1"/>
      <c r="R38" s="1"/>
      <c r="S38" s="1"/>
    </row>
    <row r="39" spans="1:19" x14ac:dyDescent="0.25">
      <c r="A39" s="22" t="s">
        <v>118</v>
      </c>
      <c r="B39" s="24"/>
      <c r="C39" s="24"/>
      <c r="D39" s="2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0"/>
      <c r="Q39" s="1"/>
      <c r="R39" s="1"/>
      <c r="S39" s="1"/>
    </row>
    <row r="40" spans="1:19" ht="15.75" thickBot="1" x14ac:dyDescent="0.3">
      <c r="A40" s="22" t="s">
        <v>42</v>
      </c>
      <c r="B40" s="23"/>
      <c r="C40" s="23"/>
      <c r="D40" s="23"/>
      <c r="E40" s="23"/>
      <c r="F40" s="20"/>
      <c r="G40" s="20"/>
      <c r="H40" s="66">
        <f>B36+L36+(E36*2)+H36*3</f>
        <v>3</v>
      </c>
      <c r="I40" s="66"/>
      <c r="J40" s="66"/>
      <c r="K40" s="67"/>
      <c r="L40" s="20"/>
      <c r="M40" s="20"/>
      <c r="N40" s="20"/>
      <c r="O40" s="20"/>
      <c r="P40" s="20"/>
      <c r="Q40" s="1"/>
      <c r="R40" s="1"/>
      <c r="S40" s="1"/>
    </row>
    <row r="41" spans="1:19" ht="15.75" thickBot="1" x14ac:dyDescent="0.3">
      <c r="A41" s="1" t="s">
        <v>36</v>
      </c>
      <c r="B41" s="1"/>
      <c r="C41" s="1"/>
      <c r="D41" s="1"/>
      <c r="E41" s="1"/>
      <c r="F41" s="38">
        <v>18</v>
      </c>
      <c r="G41" s="1"/>
      <c r="H41" s="68">
        <f>F41*2</f>
        <v>36</v>
      </c>
      <c r="I41" s="68"/>
      <c r="J41" s="68"/>
      <c r="K41" s="66">
        <f>F41*85</f>
        <v>1530</v>
      </c>
      <c r="L41" s="1"/>
      <c r="M41" s="1"/>
      <c r="N41" s="1"/>
      <c r="O41" s="1"/>
      <c r="P41" s="1"/>
      <c r="Q41" s="1"/>
      <c r="R41" s="1"/>
      <c r="S41" s="1"/>
    </row>
    <row r="42" spans="1:19" ht="15.75" thickBot="1" x14ac:dyDescent="0.3">
      <c r="A42" s="1" t="s">
        <v>68</v>
      </c>
      <c r="B42" s="1"/>
      <c r="C42" s="1"/>
      <c r="D42" s="1"/>
      <c r="E42" s="1"/>
      <c r="F42" s="38">
        <v>6</v>
      </c>
      <c r="G42" s="1"/>
      <c r="H42" s="68">
        <f>F42*2</f>
        <v>12</v>
      </c>
      <c r="I42" s="68"/>
      <c r="J42" s="68"/>
      <c r="K42" s="68">
        <f>F42*95</f>
        <v>570</v>
      </c>
      <c r="L42" s="1"/>
      <c r="M42" s="1"/>
      <c r="N42" s="1"/>
      <c r="O42" s="1"/>
      <c r="P42" s="1"/>
      <c r="Q42" s="1"/>
      <c r="R42" s="1"/>
      <c r="S42" s="1"/>
    </row>
    <row r="43" spans="1:19" ht="15.75" thickBot="1" x14ac:dyDescent="0.3">
      <c r="A43" s="1" t="s">
        <v>38</v>
      </c>
      <c r="B43" s="1"/>
      <c r="C43" s="1"/>
      <c r="D43" s="1"/>
      <c r="E43" s="1"/>
      <c r="F43" s="38">
        <v>3</v>
      </c>
      <c r="G43" s="1"/>
      <c r="H43" s="68"/>
      <c r="I43" s="68"/>
      <c r="J43" s="68"/>
      <c r="K43" s="68">
        <f>F43*120</f>
        <v>360</v>
      </c>
      <c r="L43" s="1"/>
      <c r="M43" s="1"/>
      <c r="N43" s="1"/>
      <c r="O43" s="1"/>
      <c r="P43" s="1"/>
      <c r="Q43" s="1"/>
      <c r="R43" s="1"/>
      <c r="S43" s="1"/>
    </row>
    <row r="44" spans="1:19" ht="15.75" thickBot="1" x14ac:dyDescent="0.3">
      <c r="A44" s="1" t="s">
        <v>37</v>
      </c>
      <c r="B44" s="1"/>
      <c r="C44" s="1"/>
      <c r="D44" s="1"/>
      <c r="E44" s="1"/>
      <c r="F44" s="38">
        <v>13</v>
      </c>
      <c r="G44" s="1"/>
      <c r="H44" s="68"/>
      <c r="I44" s="68"/>
      <c r="J44" s="68"/>
      <c r="K44" s="68">
        <f>F44*65</f>
        <v>845</v>
      </c>
      <c r="L44" s="1"/>
      <c r="M44" s="1"/>
      <c r="N44" s="1"/>
      <c r="O44" s="1"/>
      <c r="P44" s="1"/>
      <c r="Q44" s="1"/>
      <c r="R44" s="1"/>
      <c r="S44" s="1"/>
    </row>
    <row r="45" spans="1:19" ht="15.75" thickBot="1" x14ac:dyDescent="0.3">
      <c r="A45" s="1" t="s">
        <v>40</v>
      </c>
      <c r="B45" s="1"/>
      <c r="C45" s="1"/>
      <c r="D45" s="1"/>
      <c r="E45" s="1"/>
      <c r="F45" s="38">
        <v>9</v>
      </c>
      <c r="G45" s="1"/>
      <c r="H45" s="68">
        <f>F45</f>
        <v>9</v>
      </c>
      <c r="I45" s="68"/>
      <c r="J45" s="68"/>
      <c r="K45" s="68">
        <f>F45*65</f>
        <v>585</v>
      </c>
      <c r="L45" s="1"/>
      <c r="M45" s="1"/>
      <c r="N45" s="1"/>
      <c r="O45" s="1"/>
      <c r="P45" s="1"/>
      <c r="Q45" s="1"/>
      <c r="R45" s="1"/>
      <c r="S45" s="1"/>
    </row>
    <row r="46" spans="1:19" ht="15.75" thickBot="1" x14ac:dyDescent="0.3">
      <c r="A46" s="1" t="s">
        <v>39</v>
      </c>
      <c r="B46" s="1"/>
      <c r="C46" s="1"/>
      <c r="D46" s="1"/>
      <c r="E46" s="1"/>
      <c r="F46" s="38">
        <v>9</v>
      </c>
      <c r="G46" s="1"/>
      <c r="H46" s="68">
        <f>F46*2</f>
        <v>18</v>
      </c>
      <c r="I46" s="68"/>
      <c r="J46" s="68"/>
      <c r="K46" s="68">
        <f>F46*85</f>
        <v>765</v>
      </c>
      <c r="L46" s="1"/>
      <c r="M46" s="1"/>
      <c r="N46" s="1"/>
      <c r="O46" s="1"/>
      <c r="P46" s="1"/>
      <c r="Q46" s="1"/>
      <c r="R46" s="1"/>
      <c r="S46" s="1"/>
    </row>
    <row r="47" spans="1:19" ht="15.75" thickBot="1" x14ac:dyDescent="0.3">
      <c r="A47" s="20" t="s">
        <v>106</v>
      </c>
      <c r="B47" s="1"/>
      <c r="C47" s="1"/>
      <c r="D47" s="1"/>
      <c r="E47" s="1"/>
      <c r="F47" s="38">
        <v>1</v>
      </c>
      <c r="G47" s="1"/>
      <c r="H47" s="68">
        <f>F47*F45</f>
        <v>9</v>
      </c>
      <c r="I47" s="68"/>
      <c r="J47" s="68"/>
      <c r="K47" s="69">
        <f>SUM(K41:K46)</f>
        <v>4655</v>
      </c>
      <c r="L47" s="1"/>
      <c r="M47" s="1"/>
      <c r="N47" s="1"/>
      <c r="O47" s="1"/>
      <c r="P47" s="1"/>
      <c r="Q47" s="1"/>
      <c r="R47" s="1"/>
      <c r="S47" s="1"/>
    </row>
    <row r="48" spans="1:19" ht="15.75" thickBot="1" x14ac:dyDescent="0.3">
      <c r="A48" s="20" t="s">
        <v>67</v>
      </c>
      <c r="B48" s="1"/>
      <c r="C48" s="1"/>
      <c r="D48" s="1"/>
      <c r="E48" s="1"/>
      <c r="F48" s="38">
        <v>1</v>
      </c>
      <c r="G48" s="1"/>
      <c r="H48" s="68">
        <f>SUM(H41:H47)</f>
        <v>84</v>
      </c>
      <c r="I48" s="68"/>
      <c r="J48" s="68"/>
      <c r="K48" s="68"/>
      <c r="L48" s="1"/>
      <c r="M48" s="1"/>
      <c r="N48" s="1"/>
      <c r="O48" s="1"/>
      <c r="P48" s="1"/>
      <c r="Q48" s="1"/>
      <c r="R48" s="1"/>
      <c r="S48" s="1"/>
    </row>
    <row r="49" spans="1:21" ht="15.75" thickBot="1" x14ac:dyDescent="0.3">
      <c r="A49" s="20" t="s">
        <v>105</v>
      </c>
      <c r="B49" s="1"/>
      <c r="C49" s="1"/>
      <c r="D49" s="1"/>
      <c r="E49" s="1"/>
      <c r="F49" s="38">
        <v>0</v>
      </c>
      <c r="G49" s="1"/>
      <c r="H49" s="69">
        <f>F48*(H48*75)+450</f>
        <v>6750</v>
      </c>
      <c r="I49" s="68"/>
      <c r="J49" s="68"/>
      <c r="K49" s="68"/>
      <c r="L49" s="1"/>
      <c r="M49" s="1"/>
      <c r="N49" s="1"/>
      <c r="O49" s="1"/>
      <c r="P49" s="1"/>
      <c r="Q49" s="1"/>
      <c r="R49" s="1"/>
      <c r="S49" s="1"/>
    </row>
    <row r="50" spans="1:21" x14ac:dyDescent="0.25">
      <c r="A50" s="1"/>
      <c r="B50" s="1"/>
      <c r="C50" s="1"/>
      <c r="D50" s="1" t="s">
        <v>104</v>
      </c>
      <c r="E50" s="1"/>
      <c r="F50" s="1"/>
      <c r="G50" s="1"/>
      <c r="H50" s="69">
        <f>F49*(H48*22)</f>
        <v>0</v>
      </c>
      <c r="I50" s="68"/>
      <c r="J50" s="68"/>
      <c r="K50" s="68"/>
      <c r="L50" s="1"/>
      <c r="M50" s="1"/>
      <c r="N50" s="1"/>
      <c r="O50" s="1"/>
      <c r="P50" s="1"/>
      <c r="Q50" s="1"/>
      <c r="R50" s="1"/>
      <c r="S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21" ht="18.75" x14ac:dyDescent="0.4">
      <c r="A52" s="70" t="s">
        <v>96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1:11" x14ac:dyDescent="0.25">
      <c r="K65" s="1"/>
    </row>
  </sheetData>
  <sheetProtection password="DBB5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="130" zoomScaleNormal="130" workbookViewId="0">
      <selection activeCell="L48" sqref="L48"/>
    </sheetView>
  </sheetViews>
  <sheetFormatPr defaultRowHeight="15" x14ac:dyDescent="0.25"/>
  <cols>
    <col min="1" max="1" width="8.5703125" customWidth="1"/>
    <col min="2" max="2" width="12" customWidth="1"/>
    <col min="3" max="3" width="6.7109375" customWidth="1"/>
    <col min="4" max="4" width="11.5703125" customWidth="1"/>
    <col min="5" max="5" width="7.7109375" customWidth="1"/>
    <col min="6" max="6" width="11" customWidth="1"/>
    <col min="7" max="7" width="6.85546875" customWidth="1"/>
    <col min="8" max="8" width="11.5703125" customWidth="1"/>
    <col min="9" max="9" width="8.140625" customWidth="1"/>
    <col min="10" max="10" width="10.85546875" customWidth="1"/>
    <col min="12" max="12" width="11.5703125" bestFit="1" customWidth="1"/>
  </cols>
  <sheetData>
    <row r="1" spans="1:13" ht="37.5" thickBot="1" x14ac:dyDescent="0.75">
      <c r="A1" s="53" t="s">
        <v>107</v>
      </c>
      <c r="B1" s="54"/>
      <c r="C1" s="54"/>
      <c r="D1" s="54"/>
      <c r="E1" s="54"/>
      <c r="F1" s="55"/>
      <c r="G1" s="52" t="s">
        <v>83</v>
      </c>
      <c r="H1" s="56"/>
      <c r="I1" s="57"/>
      <c r="J1" s="57" t="s">
        <v>84</v>
      </c>
      <c r="K1" s="57"/>
      <c r="L1" s="56"/>
      <c r="M1" s="56"/>
    </row>
    <row r="2" spans="1:13" x14ac:dyDescent="0.25">
      <c r="A2" s="52" t="str">
        <f>Sheet1!A2</f>
        <v>PROJECT FOR: Mr &amp; Mrs</v>
      </c>
      <c r="B2" s="56"/>
      <c r="C2" s="56"/>
      <c r="D2" s="56"/>
      <c r="E2" s="56"/>
      <c r="F2" s="58"/>
      <c r="G2" s="58" t="s">
        <v>86</v>
      </c>
      <c r="H2" s="56"/>
      <c r="I2" s="56"/>
      <c r="J2" s="56"/>
      <c r="K2" s="56"/>
      <c r="L2" s="56"/>
      <c r="M2" s="56"/>
    </row>
    <row r="3" spans="1:13" x14ac:dyDescent="0.25">
      <c r="A3" s="52" t="str">
        <f>Sheet1!A3</f>
        <v>Address:</v>
      </c>
      <c r="B3" s="56"/>
      <c r="C3" s="56"/>
      <c r="D3" s="56"/>
      <c r="E3" s="56"/>
      <c r="F3" s="56"/>
      <c r="G3" s="59" t="s">
        <v>101</v>
      </c>
      <c r="H3" s="59"/>
      <c r="I3" s="59"/>
      <c r="J3" s="59"/>
      <c r="K3" s="56"/>
      <c r="L3" s="56"/>
      <c r="M3" s="56"/>
    </row>
    <row r="4" spans="1:13" x14ac:dyDescent="0.25">
      <c r="A4" s="52"/>
      <c r="B4" s="56"/>
      <c r="C4" s="56"/>
      <c r="D4" s="56"/>
      <c r="E4" s="56"/>
      <c r="F4" s="56"/>
      <c r="G4" s="56" t="s">
        <v>102</v>
      </c>
      <c r="H4" s="56"/>
      <c r="I4" s="56"/>
      <c r="J4" s="56"/>
      <c r="K4" s="56"/>
      <c r="L4" s="56"/>
      <c r="M4" s="56"/>
    </row>
    <row r="5" spans="1:13" ht="18.75" x14ac:dyDescent="0.4">
      <c r="A5" s="60" t="s">
        <v>89</v>
      </c>
      <c r="B5" s="60"/>
      <c r="C5" s="52"/>
      <c r="D5" s="52"/>
      <c r="E5" s="61"/>
      <c r="F5" s="61"/>
      <c r="G5" s="61" t="s">
        <v>103</v>
      </c>
      <c r="H5" s="56"/>
      <c r="I5" s="56"/>
      <c r="J5" s="56"/>
      <c r="K5" s="56"/>
      <c r="L5" s="56"/>
      <c r="M5" s="56"/>
    </row>
    <row r="6" spans="1:13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 x14ac:dyDescent="0.25">
      <c r="A7" s="56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25">
      <c r="A8" s="56" t="s">
        <v>78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25">
      <c r="A10" s="5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25">
      <c r="A11" s="56" t="s">
        <v>29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5.75" thickBot="1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5.75" thickBot="1" x14ac:dyDescent="0.3">
      <c r="A13" s="52" t="s">
        <v>20</v>
      </c>
      <c r="B13" s="52"/>
      <c r="C13" s="56"/>
      <c r="D13" s="56"/>
      <c r="E13" s="62">
        <f>Sheet3!C59</f>
        <v>54</v>
      </c>
      <c r="F13" s="56"/>
      <c r="G13" s="52" t="s">
        <v>21</v>
      </c>
      <c r="H13" s="56"/>
      <c r="I13" s="56"/>
      <c r="J13" s="63">
        <v>65</v>
      </c>
      <c r="K13" s="56" t="s">
        <v>22</v>
      </c>
      <c r="L13" s="56"/>
      <c r="M13" s="56"/>
    </row>
    <row r="15" spans="1:13" ht="15.75" x14ac:dyDescent="0.3">
      <c r="B15" s="5" t="s">
        <v>4</v>
      </c>
      <c r="C15" s="5"/>
      <c r="D15" s="5" t="s">
        <v>6</v>
      </c>
      <c r="E15" s="5"/>
      <c r="F15" s="5" t="s">
        <v>4</v>
      </c>
      <c r="G15" s="5"/>
      <c r="H15" s="5" t="s">
        <v>6</v>
      </c>
      <c r="I15" s="5"/>
      <c r="J15" s="5" t="s">
        <v>8</v>
      </c>
    </row>
    <row r="16" spans="1:13" ht="15.75" x14ac:dyDescent="0.3">
      <c r="B16" s="5" t="s">
        <v>5</v>
      </c>
      <c r="C16" s="5"/>
      <c r="D16" s="5" t="s">
        <v>5</v>
      </c>
      <c r="E16" s="5"/>
      <c r="F16" s="5" t="s">
        <v>7</v>
      </c>
      <c r="G16" s="5"/>
      <c r="H16" s="5" t="s">
        <v>7</v>
      </c>
      <c r="I16" s="5"/>
      <c r="J16" s="5" t="s">
        <v>9</v>
      </c>
    </row>
    <row r="23" spans="2:13" ht="15.75" thickBot="1" x14ac:dyDescent="0.3">
      <c r="L23" s="35"/>
      <c r="M23" s="9"/>
    </row>
    <row r="24" spans="2:13" ht="15.75" thickBot="1" x14ac:dyDescent="0.3">
      <c r="B24" s="36">
        <v>0</v>
      </c>
      <c r="C24" s="37"/>
      <c r="D24" s="36">
        <v>1</v>
      </c>
      <c r="E24" s="37"/>
      <c r="F24" s="36">
        <v>0</v>
      </c>
      <c r="G24" s="37"/>
      <c r="H24" s="36">
        <v>0</v>
      </c>
      <c r="I24" s="37"/>
      <c r="J24" s="36">
        <v>0</v>
      </c>
      <c r="L24" s="35"/>
    </row>
    <row r="25" spans="2:13" ht="4.5" customHeight="1" x14ac:dyDescent="0.25">
      <c r="B25" s="12">
        <v>0.3</v>
      </c>
      <c r="C25" s="11"/>
      <c r="D25" s="12">
        <v>0.4</v>
      </c>
      <c r="E25" s="11"/>
      <c r="F25" s="12">
        <v>0.25</v>
      </c>
      <c r="G25" s="11"/>
      <c r="H25" s="12">
        <v>0.2</v>
      </c>
      <c r="I25" s="11"/>
      <c r="J25" s="12">
        <v>0.45</v>
      </c>
      <c r="L25" s="35"/>
    </row>
    <row r="26" spans="2:13" ht="15.75" thickBot="1" x14ac:dyDescent="0.3">
      <c r="B26" s="13">
        <f>((B24*(E13*J13)+(B24*(E13*J13)*B25)))</f>
        <v>0</v>
      </c>
      <c r="C26" s="14"/>
      <c r="D26" s="13">
        <f>((D24*(E13*J13)+(D24*(E13*J13)*D25)))</f>
        <v>4914</v>
      </c>
      <c r="E26" s="14"/>
      <c r="F26" s="13">
        <f>((F24*(E13*J13)+(F24*(E13*J13)*F25)))</f>
        <v>0</v>
      </c>
      <c r="G26" s="14"/>
      <c r="H26" s="13">
        <f>((H24*(E13*J13)+(H24*(E13*J13)*H25)))</f>
        <v>0</v>
      </c>
      <c r="I26" s="14"/>
      <c r="J26" s="13">
        <f>((J24*(E13*J13)+(J24*(E13*55)*J25)))</f>
        <v>0</v>
      </c>
      <c r="L26" s="71">
        <f>B26+D26+F26+H26+J26+B41+D41+F41+H41+J41</f>
        <v>4914</v>
      </c>
    </row>
    <row r="27" spans="2:13" x14ac:dyDescent="0.25">
      <c r="B27" s="10"/>
      <c r="C27" s="10"/>
      <c r="D27" s="10"/>
      <c r="E27" s="10"/>
      <c r="F27" s="10"/>
      <c r="G27" s="10"/>
      <c r="H27" s="10"/>
      <c r="I27" s="10"/>
      <c r="J27" s="10"/>
      <c r="L27" s="35"/>
    </row>
    <row r="28" spans="2:13" ht="15.75" x14ac:dyDescent="0.3">
      <c r="B28" s="5" t="s">
        <v>10</v>
      </c>
      <c r="C28" s="5"/>
      <c r="D28" s="5" t="s">
        <v>4</v>
      </c>
      <c r="E28" s="5"/>
      <c r="F28" s="5" t="s">
        <v>12</v>
      </c>
      <c r="G28" s="5"/>
      <c r="H28" s="5" t="s">
        <v>4</v>
      </c>
      <c r="I28" s="5"/>
      <c r="J28" s="5" t="s">
        <v>4</v>
      </c>
    </row>
    <row r="29" spans="2:13" ht="15.75" x14ac:dyDescent="0.3">
      <c r="B29" s="5" t="s">
        <v>13</v>
      </c>
      <c r="C29" s="5"/>
      <c r="D29" s="5" t="s">
        <v>16</v>
      </c>
      <c r="E29" s="5"/>
      <c r="F29" s="5" t="s">
        <v>14</v>
      </c>
      <c r="G29" s="5"/>
      <c r="H29" s="5" t="s">
        <v>15</v>
      </c>
      <c r="I29" s="5"/>
      <c r="J29" s="5" t="s">
        <v>14</v>
      </c>
    </row>
    <row r="30" spans="2:13" ht="15.75" x14ac:dyDescent="0.3">
      <c r="B30" s="5" t="s">
        <v>11</v>
      </c>
      <c r="C30" s="5"/>
      <c r="D30" s="5" t="s">
        <v>11</v>
      </c>
      <c r="E30" s="5"/>
      <c r="F30" s="5" t="s">
        <v>11</v>
      </c>
      <c r="G30" s="5"/>
      <c r="H30" s="5" t="s">
        <v>11</v>
      </c>
      <c r="I30" s="5"/>
      <c r="J30" s="5" t="s">
        <v>11</v>
      </c>
    </row>
    <row r="38" spans="2:10" ht="15.75" thickBot="1" x14ac:dyDescent="0.3"/>
    <row r="39" spans="2:10" ht="15.75" thickBot="1" x14ac:dyDescent="0.3">
      <c r="B39" s="36">
        <v>0</v>
      </c>
      <c r="C39" s="37"/>
      <c r="D39" s="36">
        <v>0</v>
      </c>
      <c r="E39" s="37"/>
      <c r="F39" s="36">
        <v>0</v>
      </c>
      <c r="G39" s="37"/>
      <c r="H39" s="36">
        <v>0</v>
      </c>
      <c r="I39" s="37"/>
      <c r="J39" s="36">
        <v>0</v>
      </c>
    </row>
    <row r="40" spans="2:10" ht="5.25" customHeight="1" x14ac:dyDescent="0.25">
      <c r="B40" s="18">
        <v>0.15</v>
      </c>
      <c r="C40" s="16"/>
      <c r="D40" s="18">
        <v>0.18</v>
      </c>
      <c r="E40" s="16"/>
      <c r="F40" s="18">
        <v>0.15</v>
      </c>
      <c r="G40" s="16"/>
      <c r="H40" s="18">
        <v>0.17</v>
      </c>
      <c r="I40" s="16"/>
      <c r="J40" s="18">
        <v>0.01</v>
      </c>
    </row>
    <row r="41" spans="2:10" ht="15.75" thickBot="1" x14ac:dyDescent="0.3">
      <c r="B41" s="13">
        <f>((B39*(E13*J13)+(B39*(E13*J13)*B40)))</f>
        <v>0</v>
      </c>
      <c r="C41" s="17"/>
      <c r="D41" s="13">
        <f>((D39*(E13*J13)+(D39*(E13*J13)*D40)))</f>
        <v>0</v>
      </c>
      <c r="E41" s="17"/>
      <c r="F41" s="13">
        <f>((F39*(E13*J13)+(F39*(E13*J13)*F40)))</f>
        <v>0</v>
      </c>
      <c r="G41" s="17"/>
      <c r="H41" s="13">
        <f>((H39*(E13*J13)+(H39*(E13*J13)*H40)))</f>
        <v>0</v>
      </c>
      <c r="I41" s="17"/>
      <c r="J41" s="13">
        <f>((J39*(E13*J13)+(J39*(E13*J13)*J40)))</f>
        <v>0</v>
      </c>
    </row>
    <row r="42" spans="2:10" x14ac:dyDescent="0.25">
      <c r="B42" s="15"/>
      <c r="C42" s="7"/>
      <c r="D42" s="15"/>
      <c r="E42" s="7"/>
      <c r="F42" s="15"/>
      <c r="G42" s="7"/>
      <c r="H42" s="15"/>
      <c r="I42" s="7"/>
      <c r="J42" s="15"/>
    </row>
    <row r="43" spans="2:10" x14ac:dyDescent="0.25">
      <c r="B43" t="s">
        <v>18</v>
      </c>
    </row>
    <row r="44" spans="2:10" x14ac:dyDescent="0.25">
      <c r="B44" t="s">
        <v>79</v>
      </c>
    </row>
    <row r="46" spans="2:10" x14ac:dyDescent="0.25">
      <c r="B46" t="s">
        <v>17</v>
      </c>
    </row>
    <row r="47" spans="2:10" x14ac:dyDescent="0.25">
      <c r="B47" t="s">
        <v>80</v>
      </c>
    </row>
    <row r="49" spans="2:8" x14ac:dyDescent="0.25">
      <c r="B49" s="3" t="s">
        <v>119</v>
      </c>
    </row>
    <row r="50" spans="2:8" x14ac:dyDescent="0.25">
      <c r="B50" s="3" t="s">
        <v>120</v>
      </c>
    </row>
    <row r="51" spans="2:8" x14ac:dyDescent="0.25">
      <c r="B51" s="3" t="s">
        <v>81</v>
      </c>
    </row>
    <row r="53" spans="2:8" ht="18.75" x14ac:dyDescent="0.4">
      <c r="B53" s="72" t="s">
        <v>97</v>
      </c>
      <c r="C53" s="73"/>
      <c r="D53" s="73"/>
      <c r="E53" s="73"/>
      <c r="F53" s="73"/>
      <c r="G53" s="73"/>
      <c r="H53" s="73"/>
    </row>
  </sheetData>
  <sheetProtection password="DBB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zoomScaleNormal="100" workbookViewId="0">
      <selection activeCell="M8" sqref="M8"/>
    </sheetView>
  </sheetViews>
  <sheetFormatPr defaultRowHeight="15" x14ac:dyDescent="0.25"/>
  <cols>
    <col min="1" max="1" width="12.42578125" customWidth="1"/>
    <col min="2" max="2" width="8.140625" customWidth="1"/>
    <col min="3" max="3" width="11.5703125" customWidth="1"/>
    <col min="4" max="4" width="8.7109375" customWidth="1"/>
    <col min="5" max="5" width="10.5703125" customWidth="1"/>
    <col min="6" max="6" width="8.7109375" customWidth="1"/>
    <col min="7" max="7" width="10.140625" customWidth="1"/>
    <col min="9" max="9" width="10.7109375" customWidth="1"/>
    <col min="10" max="10" width="9" customWidth="1"/>
    <col min="11" max="11" width="9.7109375" customWidth="1"/>
    <col min="12" max="12" width="8.5703125" customWidth="1"/>
    <col min="13" max="13" width="10" customWidth="1"/>
    <col min="14" max="14" width="9.140625" customWidth="1"/>
  </cols>
  <sheetData>
    <row r="1" spans="1:20" ht="37.5" thickBot="1" x14ac:dyDescent="0.75">
      <c r="A1" s="53" t="s">
        <v>82</v>
      </c>
      <c r="B1" s="54"/>
      <c r="C1" s="54"/>
      <c r="D1" s="54"/>
      <c r="E1" s="54"/>
      <c r="F1" s="55"/>
      <c r="G1" s="52" t="s">
        <v>83</v>
      </c>
      <c r="H1" s="56"/>
      <c r="I1" s="57"/>
      <c r="J1" s="57" t="s">
        <v>84</v>
      </c>
      <c r="K1" s="57" t="s">
        <v>84</v>
      </c>
      <c r="L1" s="56"/>
      <c r="M1" s="56"/>
      <c r="N1" s="56"/>
      <c r="O1" s="56"/>
      <c r="P1" s="56"/>
    </row>
    <row r="2" spans="1:20" x14ac:dyDescent="0.25">
      <c r="A2" s="52" t="str">
        <f>Sheet1!A2</f>
        <v>PROJECT FOR: Mr &amp; Mrs</v>
      </c>
      <c r="B2" s="56"/>
      <c r="C2" s="56"/>
      <c r="D2" s="56"/>
      <c r="E2" s="56"/>
      <c r="F2" s="58"/>
      <c r="G2" s="58" t="s">
        <v>86</v>
      </c>
      <c r="H2" s="56"/>
      <c r="I2" s="56"/>
      <c r="J2" s="56"/>
      <c r="K2" s="56"/>
      <c r="L2" s="56"/>
      <c r="M2" s="56"/>
      <c r="N2" s="56"/>
      <c r="O2" s="56"/>
      <c r="P2" s="56"/>
    </row>
    <row r="3" spans="1:20" x14ac:dyDescent="0.25">
      <c r="A3" s="52" t="str">
        <f>Sheet1!A3</f>
        <v>Address:</v>
      </c>
      <c r="B3" s="56"/>
      <c r="C3" s="56"/>
      <c r="D3" s="56"/>
      <c r="E3" s="56"/>
      <c r="F3" s="56"/>
      <c r="G3" s="59" t="s">
        <v>101</v>
      </c>
      <c r="H3" s="59"/>
      <c r="I3" s="59"/>
      <c r="J3" s="59"/>
      <c r="K3" s="56"/>
      <c r="L3" s="56"/>
      <c r="M3" s="56"/>
      <c r="N3" s="56"/>
      <c r="O3" s="56"/>
      <c r="P3" s="56"/>
    </row>
    <row r="4" spans="1:20" x14ac:dyDescent="0.25">
      <c r="A4" s="52"/>
      <c r="B4" s="56"/>
      <c r="C4" s="56"/>
      <c r="D4" s="56"/>
      <c r="E4" s="56"/>
      <c r="F4" s="56"/>
      <c r="G4" s="56" t="s">
        <v>102</v>
      </c>
      <c r="H4" s="56"/>
      <c r="I4" s="56"/>
      <c r="J4" s="56"/>
      <c r="K4" s="56"/>
      <c r="L4" s="56"/>
      <c r="M4" s="56"/>
      <c r="N4" s="56"/>
      <c r="O4" s="56"/>
      <c r="P4" s="56"/>
    </row>
    <row r="5" spans="1:20" ht="18.75" x14ac:dyDescent="0.4">
      <c r="A5" s="60" t="s">
        <v>89</v>
      </c>
      <c r="B5" s="60"/>
      <c r="C5" s="52"/>
      <c r="D5" s="52"/>
      <c r="E5" s="61"/>
      <c r="F5" s="61"/>
      <c r="G5" s="61" t="s">
        <v>103</v>
      </c>
      <c r="H5" s="56"/>
      <c r="I5" s="56"/>
      <c r="J5" s="56"/>
      <c r="K5" s="56"/>
      <c r="L5" s="56"/>
      <c r="M5" s="56"/>
      <c r="N5" s="56"/>
      <c r="O5" s="56"/>
      <c r="P5" s="56"/>
    </row>
    <row r="6" spans="1:20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20" x14ac:dyDescent="0.25">
      <c r="A7" s="52" t="s">
        <v>98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20" x14ac:dyDescent="0.25">
      <c r="A8" s="56" t="s">
        <v>121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20" x14ac:dyDescent="0.25">
      <c r="A9" s="56" t="s">
        <v>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thickBot="1" x14ac:dyDescent="0.3">
      <c r="A32" s="1"/>
      <c r="B32" s="36">
        <v>1</v>
      </c>
      <c r="C32" s="40"/>
      <c r="D32" s="36">
        <v>1</v>
      </c>
      <c r="E32" s="40"/>
      <c r="F32" s="36">
        <v>1</v>
      </c>
      <c r="G32" s="40"/>
      <c r="H32" s="36">
        <v>3</v>
      </c>
      <c r="I32" s="40"/>
      <c r="J32" s="36">
        <v>3</v>
      </c>
      <c r="K32" s="40"/>
      <c r="L32" s="36">
        <v>1</v>
      </c>
      <c r="M32" s="40"/>
      <c r="N32" s="36">
        <v>4</v>
      </c>
      <c r="O32" s="40"/>
      <c r="P32" s="36">
        <v>4</v>
      </c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42" spans="1:20" x14ac:dyDescent="0.25">
      <c r="T42" s="1"/>
    </row>
    <row r="53" spans="1:16" ht="15.75" thickBot="1" x14ac:dyDescent="0.3"/>
    <row r="54" spans="1:16" ht="15.75" thickBot="1" x14ac:dyDescent="0.3">
      <c r="A54" s="3"/>
      <c r="B54" s="36">
        <v>6</v>
      </c>
      <c r="C54" s="37"/>
      <c r="D54" s="36">
        <v>1</v>
      </c>
      <c r="E54" s="37"/>
      <c r="F54" s="36">
        <v>0</v>
      </c>
      <c r="G54" s="37"/>
      <c r="H54" s="36">
        <v>1</v>
      </c>
      <c r="I54" s="37"/>
      <c r="J54" s="36">
        <v>1</v>
      </c>
      <c r="K54" s="37"/>
      <c r="L54" s="36">
        <v>0</v>
      </c>
      <c r="M54" s="37"/>
      <c r="N54" s="36">
        <v>1</v>
      </c>
      <c r="O54" s="37"/>
      <c r="P54" s="36">
        <v>0</v>
      </c>
    </row>
    <row r="56" spans="1:16" ht="15.75" thickBot="1" x14ac:dyDescent="0.3"/>
    <row r="57" spans="1:16" ht="15.75" thickBot="1" x14ac:dyDescent="0.3">
      <c r="A57" t="s">
        <v>0</v>
      </c>
      <c r="C57" s="2">
        <f>(B32*3)+(D32*4)+(F32*4)+H32+P32+(N54*2)+(P54*2)</f>
        <v>20</v>
      </c>
    </row>
    <row r="58" spans="1:16" ht="15.75" thickBot="1" x14ac:dyDescent="0.3"/>
    <row r="59" spans="1:16" ht="19.5" thickBot="1" x14ac:dyDescent="0.45">
      <c r="A59" t="s">
        <v>1</v>
      </c>
      <c r="C59" s="2">
        <f>(H32+J32+L32+N32+P32+B54+D54+N54+P54)*2+((F54+H54+J54+L54)*4)</f>
        <v>54</v>
      </c>
      <c r="F59" s="73" t="s">
        <v>100</v>
      </c>
      <c r="G59" s="73"/>
      <c r="H59" s="73"/>
      <c r="I59" s="73"/>
    </row>
    <row r="60" spans="1:16" ht="19.5" thickBot="1" x14ac:dyDescent="0.45">
      <c r="F60" s="73"/>
      <c r="G60" s="73"/>
      <c r="H60" s="73"/>
      <c r="I60" s="73"/>
    </row>
    <row r="61" spans="1:16" ht="15.75" thickBot="1" x14ac:dyDescent="0.3">
      <c r="A61" t="s">
        <v>2</v>
      </c>
      <c r="C61" s="2">
        <f>C57+C59</f>
        <v>74</v>
      </c>
    </row>
    <row r="62" spans="1:16" ht="15.75" thickBot="1" x14ac:dyDescent="0.3"/>
    <row r="63" spans="1:16" ht="15.75" thickBot="1" x14ac:dyDescent="0.3">
      <c r="A63" t="s">
        <v>3</v>
      </c>
      <c r="C63" s="2">
        <f>(F54+H54)*2</f>
        <v>2</v>
      </c>
    </row>
  </sheetData>
  <sheetProtection password="DBB5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="130" zoomScaleNormal="130" workbookViewId="0">
      <selection activeCell="D55" sqref="D55"/>
    </sheetView>
  </sheetViews>
  <sheetFormatPr defaultRowHeight="15" x14ac:dyDescent="0.25"/>
  <cols>
    <col min="1" max="1" width="35.85546875" customWidth="1"/>
    <col min="3" max="3" width="2.5703125" customWidth="1"/>
    <col min="5" max="5" width="13.28515625" customWidth="1"/>
    <col min="6" max="6" width="5.28515625" customWidth="1"/>
    <col min="9" max="9" width="3.42578125" customWidth="1"/>
  </cols>
  <sheetData>
    <row r="1" spans="1:13" ht="37.5" thickBot="1" x14ac:dyDescent="0.75">
      <c r="A1" s="53" t="s">
        <v>107</v>
      </c>
      <c r="B1" s="54"/>
      <c r="C1" s="54"/>
      <c r="D1" s="55"/>
      <c r="E1" s="52" t="s">
        <v>83</v>
      </c>
      <c r="F1" s="52"/>
      <c r="G1" s="52"/>
      <c r="H1" s="56"/>
      <c r="I1" s="57"/>
      <c r="J1" s="57"/>
      <c r="K1" s="57"/>
      <c r="L1" s="56"/>
      <c r="M1" s="56"/>
    </row>
    <row r="2" spans="1:13" x14ac:dyDescent="0.25">
      <c r="A2" s="52" t="str">
        <f>Sheet1!A2</f>
        <v>PROJECT FOR: Mr &amp; Mrs</v>
      </c>
      <c r="B2" s="56"/>
      <c r="C2" s="56"/>
      <c r="D2" s="56"/>
      <c r="E2" s="58" t="s">
        <v>86</v>
      </c>
      <c r="F2" s="58"/>
      <c r="G2" s="58"/>
      <c r="H2" s="56"/>
      <c r="I2" s="56"/>
      <c r="J2" s="56"/>
      <c r="K2" s="56"/>
      <c r="L2" s="56"/>
      <c r="M2" s="56"/>
    </row>
    <row r="3" spans="1:13" x14ac:dyDescent="0.25">
      <c r="A3" s="52" t="str">
        <f>Sheet1!A3</f>
        <v>Address:</v>
      </c>
      <c r="B3" s="56"/>
      <c r="C3" s="56"/>
      <c r="D3" s="56"/>
      <c r="E3" s="59" t="s">
        <v>101</v>
      </c>
      <c r="F3" s="58"/>
      <c r="G3" s="59"/>
      <c r="H3" s="59"/>
      <c r="I3" s="59"/>
      <c r="J3" s="59"/>
      <c r="K3" s="56"/>
      <c r="L3" s="56"/>
      <c r="M3" s="56"/>
    </row>
    <row r="4" spans="1:13" x14ac:dyDescent="0.25">
      <c r="A4" s="52"/>
      <c r="B4" s="56"/>
      <c r="C4" s="56"/>
      <c r="D4" s="56"/>
      <c r="E4" s="56" t="s">
        <v>109</v>
      </c>
      <c r="F4" s="58"/>
      <c r="G4" s="56"/>
      <c r="H4" s="56"/>
      <c r="I4" s="56"/>
      <c r="J4" s="56"/>
      <c r="K4" s="56"/>
      <c r="L4" s="56"/>
      <c r="M4" s="56"/>
    </row>
    <row r="5" spans="1:13" ht="18.75" x14ac:dyDescent="0.4">
      <c r="A5" s="60" t="s">
        <v>89</v>
      </c>
      <c r="B5" s="60"/>
      <c r="C5" s="52"/>
      <c r="D5" s="52"/>
      <c r="E5" s="61" t="s">
        <v>103</v>
      </c>
      <c r="F5" s="58"/>
      <c r="G5" s="61"/>
      <c r="H5" s="56"/>
      <c r="I5" s="56"/>
      <c r="J5" s="56"/>
      <c r="K5" s="56"/>
      <c r="L5" s="56"/>
      <c r="M5" s="56"/>
    </row>
    <row r="6" spans="1:13" ht="27" x14ac:dyDescent="0.5">
      <c r="A6" s="64" t="s">
        <v>54</v>
      </c>
      <c r="B6" s="56"/>
      <c r="C6" s="56"/>
      <c r="D6" s="56"/>
      <c r="E6" s="57" t="s">
        <v>110</v>
      </c>
      <c r="F6" s="56"/>
      <c r="G6" s="56"/>
      <c r="H6" s="56"/>
      <c r="I6" s="56"/>
      <c r="J6" s="56"/>
      <c r="K6" s="56"/>
      <c r="L6" s="56"/>
      <c r="M6" s="56"/>
    </row>
    <row r="8" spans="1:13" ht="15.75" thickBot="1" x14ac:dyDescent="0.3">
      <c r="A8" s="26" t="s">
        <v>55</v>
      </c>
      <c r="B8" s="26" t="s">
        <v>45</v>
      </c>
      <c r="C8" s="26"/>
      <c r="D8" s="26"/>
      <c r="E8" s="27" t="s">
        <v>49</v>
      </c>
    </row>
    <row r="9" spans="1:13" ht="15.75" thickBot="1" x14ac:dyDescent="0.3">
      <c r="A9" t="s">
        <v>34</v>
      </c>
      <c r="B9" s="51">
        <v>1</v>
      </c>
      <c r="E9" s="8">
        <f>B9*1450</f>
        <v>1450</v>
      </c>
    </row>
    <row r="10" spans="1:13" x14ac:dyDescent="0.25">
      <c r="A10" t="s">
        <v>23</v>
      </c>
      <c r="E10" s="8">
        <f>(Sheet3!B32+Sheet3!D32+Sheet3!F32+Sheet3!H32+Sheet3!J32+Sheet3!L32+Sheet3!N32+Sheet3!P32)*130</f>
        <v>2340</v>
      </c>
    </row>
    <row r="11" spans="1:13" x14ac:dyDescent="0.25">
      <c r="A11" t="s">
        <v>33</v>
      </c>
      <c r="E11" s="8">
        <f>Sheet1!H40*350</f>
        <v>1050</v>
      </c>
    </row>
    <row r="12" spans="1:13" x14ac:dyDescent="0.25">
      <c r="A12" t="s">
        <v>92</v>
      </c>
      <c r="E12" s="8">
        <v>275</v>
      </c>
      <c r="F12" s="8"/>
    </row>
    <row r="13" spans="1:13" x14ac:dyDescent="0.25">
      <c r="A13" t="s">
        <v>93</v>
      </c>
      <c r="E13" s="8">
        <v>250</v>
      </c>
    </row>
    <row r="14" spans="1:13" x14ac:dyDescent="0.25">
      <c r="A14" t="s">
        <v>25</v>
      </c>
      <c r="E14" s="8">
        <f>Sheet3!B54*110</f>
        <v>660</v>
      </c>
    </row>
    <row r="15" spans="1:13" x14ac:dyDescent="0.25">
      <c r="A15" t="s">
        <v>26</v>
      </c>
      <c r="E15" s="8">
        <f>Sheet3!D54+Sheet3!F54+Sheet3!H54*125</f>
        <v>126</v>
      </c>
    </row>
    <row r="16" spans="1:13" x14ac:dyDescent="0.25">
      <c r="A16" t="s">
        <v>56</v>
      </c>
      <c r="E16" s="8">
        <f>Sheet3!N54*442</f>
        <v>442</v>
      </c>
    </row>
    <row r="17" spans="1:5" x14ac:dyDescent="0.25">
      <c r="A17" t="s">
        <v>57</v>
      </c>
      <c r="E17" s="8">
        <f>Sheet3!P54+545</f>
        <v>545</v>
      </c>
    </row>
    <row r="18" spans="1:5" x14ac:dyDescent="0.25">
      <c r="A18" t="s">
        <v>24</v>
      </c>
      <c r="E18" s="19">
        <f>Sheet2!L26</f>
        <v>4914</v>
      </c>
    </row>
    <row r="19" spans="1:5" x14ac:dyDescent="0.25">
      <c r="A19" t="s">
        <v>31</v>
      </c>
      <c r="E19" s="19">
        <f>((Sheet3!B32*3)+(Sheet3!D32*4)+(Sheet3!F32*4)+Sheet3!H32+Sheet3!L32+Sheet3!P32+Sheet3!N54+Sheet3!P54+Sheet3!N54+Sheet3!P54)*24.45</f>
        <v>513.44999999999993</v>
      </c>
    </row>
    <row r="20" spans="1:5" x14ac:dyDescent="0.25">
      <c r="A20" t="s">
        <v>30</v>
      </c>
      <c r="E20" s="8">
        <f>Sheet3!C57*65</f>
        <v>1300</v>
      </c>
    </row>
    <row r="21" spans="1:5" x14ac:dyDescent="0.25">
      <c r="A21" t="s">
        <v>58</v>
      </c>
      <c r="E21" s="8">
        <f>Sheet3!C61</f>
        <v>74</v>
      </c>
    </row>
    <row r="22" spans="1:5" x14ac:dyDescent="0.25">
      <c r="A22" t="s">
        <v>32</v>
      </c>
      <c r="E22" s="8">
        <f>(Sheet3!C59*2)*9.45</f>
        <v>1020.5999999999999</v>
      </c>
    </row>
    <row r="23" spans="1:5" x14ac:dyDescent="0.25">
      <c r="A23" t="s">
        <v>59</v>
      </c>
      <c r="E23" s="8">
        <f>Sheet1!K47</f>
        <v>4655</v>
      </c>
    </row>
    <row r="24" spans="1:5" x14ac:dyDescent="0.25">
      <c r="A24" t="s">
        <v>44</v>
      </c>
      <c r="E24" s="19">
        <f>Sheet1!H49</f>
        <v>6750</v>
      </c>
    </row>
    <row r="25" spans="1:5" ht="15.75" thickBot="1" x14ac:dyDescent="0.3">
      <c r="A25" t="s">
        <v>43</v>
      </c>
      <c r="E25" s="19">
        <f>Sheet1!H50</f>
        <v>0</v>
      </c>
    </row>
    <row r="26" spans="1:5" ht="15.75" thickBot="1" x14ac:dyDescent="0.3">
      <c r="B26" t="s">
        <v>62</v>
      </c>
      <c r="E26" s="25">
        <f>SUM(E9:E25)</f>
        <v>26365.050000000003</v>
      </c>
    </row>
    <row r="27" spans="1:5" x14ac:dyDescent="0.25">
      <c r="E27" s="19"/>
    </row>
    <row r="28" spans="1:5" ht="15.75" thickBot="1" x14ac:dyDescent="0.3">
      <c r="A28" s="75" t="s">
        <v>122</v>
      </c>
      <c r="B28" s="26"/>
      <c r="C28" s="26"/>
      <c r="D28" s="26"/>
      <c r="E28" s="76"/>
    </row>
    <row r="29" spans="1:5" x14ac:dyDescent="0.25">
      <c r="A29" t="s">
        <v>47</v>
      </c>
      <c r="E29" s="19">
        <v>575</v>
      </c>
    </row>
    <row r="30" spans="1:5" x14ac:dyDescent="0.25">
      <c r="A30" t="s">
        <v>51</v>
      </c>
      <c r="E30" s="19">
        <v>350</v>
      </c>
    </row>
    <row r="31" spans="1:5" x14ac:dyDescent="0.25">
      <c r="A31" t="s">
        <v>50</v>
      </c>
      <c r="E31" s="19">
        <v>350</v>
      </c>
    </row>
    <row r="32" spans="1:5" ht="15.75" thickBot="1" x14ac:dyDescent="0.3">
      <c r="A32" t="s">
        <v>35</v>
      </c>
      <c r="E32" s="8">
        <f>(Sheet1!F41*2)*15</f>
        <v>540</v>
      </c>
    </row>
    <row r="33" spans="1:6" ht="15.75" thickBot="1" x14ac:dyDescent="0.3">
      <c r="A33" t="s">
        <v>90</v>
      </c>
      <c r="B33" s="38">
        <v>1</v>
      </c>
      <c r="E33" s="8">
        <f>B33*175</f>
        <v>175</v>
      </c>
    </row>
    <row r="34" spans="1:6" ht="15.75" thickBot="1" x14ac:dyDescent="0.3">
      <c r="A34" t="s">
        <v>124</v>
      </c>
      <c r="B34" s="38">
        <v>1</v>
      </c>
      <c r="E34" s="8">
        <f>B34*175</f>
        <v>175</v>
      </c>
    </row>
    <row r="35" spans="1:6" ht="15.75" thickBot="1" x14ac:dyDescent="0.3">
      <c r="A35" t="s">
        <v>91</v>
      </c>
      <c r="B35" s="38">
        <v>0</v>
      </c>
      <c r="E35" s="8">
        <f>B35*950</f>
        <v>0</v>
      </c>
    </row>
    <row r="36" spans="1:6" ht="15.75" thickBot="1" x14ac:dyDescent="0.3">
      <c r="A36" t="s">
        <v>123</v>
      </c>
      <c r="B36" s="38">
        <v>1</v>
      </c>
      <c r="E36" s="8">
        <f>B36*180</f>
        <v>180</v>
      </c>
    </row>
    <row r="37" spans="1:6" x14ac:dyDescent="0.25">
      <c r="A37" t="s">
        <v>60</v>
      </c>
      <c r="E37" s="8">
        <f>(Sheet3!N54+Sheet3!P54)*350</f>
        <v>350</v>
      </c>
    </row>
    <row r="38" spans="1:6" ht="15.75" thickBot="1" x14ac:dyDescent="0.3">
      <c r="A38" t="s">
        <v>108</v>
      </c>
      <c r="E38" s="74">
        <v>4500</v>
      </c>
    </row>
    <row r="39" spans="1:6" ht="15.75" thickBot="1" x14ac:dyDescent="0.3">
      <c r="A39" t="s">
        <v>63</v>
      </c>
      <c r="B39" s="38">
        <v>12</v>
      </c>
      <c r="C39" s="4" t="s">
        <v>48</v>
      </c>
      <c r="D39" s="38">
        <v>14</v>
      </c>
      <c r="E39" s="8">
        <f>(B39*D39)*4.5</f>
        <v>756</v>
      </c>
    </row>
    <row r="40" spans="1:6" ht="15.75" thickBot="1" x14ac:dyDescent="0.3">
      <c r="C40" t="s">
        <v>64</v>
      </c>
      <c r="E40" s="25">
        <f>SUM(E29:E39)</f>
        <v>7951</v>
      </c>
    </row>
    <row r="42" spans="1:6" ht="18.75" x14ac:dyDescent="0.3">
      <c r="B42" s="28" t="s">
        <v>61</v>
      </c>
      <c r="E42" s="19">
        <f>E40+E26</f>
        <v>34316.050000000003</v>
      </c>
    </row>
    <row r="43" spans="1:6" ht="19.5" thickBot="1" x14ac:dyDescent="0.35">
      <c r="B43" s="28" t="s">
        <v>52</v>
      </c>
      <c r="E43" s="19">
        <f>E42*F43</f>
        <v>4117.9260000000004</v>
      </c>
      <c r="F43" s="6">
        <v>0.12</v>
      </c>
    </row>
    <row r="44" spans="1:6" ht="19.5" thickBot="1" x14ac:dyDescent="0.35">
      <c r="B44" s="28" t="s">
        <v>53</v>
      </c>
      <c r="E44" s="29">
        <f>SUM(E42:E43)</f>
        <v>38433.976000000002</v>
      </c>
    </row>
    <row r="46" spans="1:6" x14ac:dyDescent="0.25">
      <c r="A46" t="s">
        <v>125</v>
      </c>
    </row>
    <row r="47" spans="1:6" x14ac:dyDescent="0.25">
      <c r="A47" t="s">
        <v>94</v>
      </c>
    </row>
    <row r="48" spans="1:6" x14ac:dyDescent="0.25">
      <c r="A48" t="s">
        <v>95</v>
      </c>
    </row>
    <row r="49" spans="1:1" x14ac:dyDescent="0.25">
      <c r="A49" s="30" t="s">
        <v>65</v>
      </c>
    </row>
    <row r="50" spans="1:1" x14ac:dyDescent="0.25">
      <c r="A50" t="s">
        <v>66</v>
      </c>
    </row>
    <row r="52" spans="1:1" ht="18.75" x14ac:dyDescent="0.4">
      <c r="A52" s="60" t="s">
        <v>138</v>
      </c>
    </row>
  </sheetData>
  <sheetProtection password="DBB5" sheet="1" objects="1" scenarios="1"/>
  <hyperlinks>
    <hyperlink ref="A49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43" sqref="C43"/>
    </sheetView>
  </sheetViews>
  <sheetFormatPr defaultRowHeight="15" x14ac:dyDescent="0.25"/>
  <cols>
    <col min="1" max="1" width="33" customWidth="1"/>
    <col min="3" max="3" width="24.5703125" customWidth="1"/>
  </cols>
  <sheetData>
    <row r="1" spans="1:13" ht="37.5" thickBot="1" x14ac:dyDescent="0.75">
      <c r="A1" s="53" t="s">
        <v>82</v>
      </c>
      <c r="B1" s="54"/>
      <c r="C1" s="54"/>
      <c r="D1" s="54"/>
      <c r="E1" s="54"/>
      <c r="F1" s="55"/>
      <c r="G1" s="52" t="s">
        <v>83</v>
      </c>
      <c r="H1" s="56"/>
      <c r="I1" s="57"/>
      <c r="J1" s="57" t="s">
        <v>84</v>
      </c>
      <c r="K1" s="57" t="s">
        <v>84</v>
      </c>
      <c r="L1" s="56"/>
      <c r="M1" s="56"/>
    </row>
    <row r="2" spans="1:13" x14ac:dyDescent="0.25">
      <c r="A2" s="52" t="str">
        <f>Sheet1!A2</f>
        <v>PROJECT FOR: Mr &amp; Mrs</v>
      </c>
      <c r="B2" s="56"/>
      <c r="C2" s="56"/>
      <c r="D2" s="56"/>
      <c r="E2" s="56"/>
      <c r="F2" s="58"/>
      <c r="G2" s="58" t="s">
        <v>86</v>
      </c>
      <c r="H2" s="56"/>
      <c r="I2" s="56"/>
      <c r="J2" s="56"/>
      <c r="K2" s="56"/>
      <c r="L2" s="56"/>
      <c r="M2" s="56"/>
    </row>
    <row r="3" spans="1:13" x14ac:dyDescent="0.25">
      <c r="A3" s="52" t="str">
        <f>Sheet1!A3</f>
        <v>Address:</v>
      </c>
      <c r="B3" s="56"/>
      <c r="C3" s="56"/>
      <c r="D3" s="56"/>
      <c r="E3" s="56"/>
      <c r="F3" s="56"/>
      <c r="G3" s="59" t="s">
        <v>101</v>
      </c>
      <c r="H3" s="59"/>
      <c r="I3" s="59"/>
      <c r="J3" s="59"/>
      <c r="K3" s="56"/>
      <c r="L3" s="56"/>
      <c r="M3" s="56"/>
    </row>
    <row r="4" spans="1:13" x14ac:dyDescent="0.25">
      <c r="A4" s="52"/>
      <c r="B4" s="56"/>
      <c r="C4" s="56"/>
      <c r="D4" s="56"/>
      <c r="E4" s="56"/>
      <c r="F4" s="56"/>
      <c r="G4" s="56" t="s">
        <v>102</v>
      </c>
      <c r="H4" s="56"/>
      <c r="I4" s="56"/>
      <c r="J4" s="61" t="s">
        <v>88</v>
      </c>
      <c r="K4" s="56"/>
      <c r="L4" s="56"/>
      <c r="M4" s="56"/>
    </row>
    <row r="5" spans="1:13" ht="27" x14ac:dyDescent="0.5">
      <c r="A5" s="77" t="s">
        <v>137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8.75" x14ac:dyDescent="0.4">
      <c r="A7" s="78" t="s">
        <v>135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25">
      <c r="A8" s="79" t="s">
        <v>136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8.75" x14ac:dyDescent="0.4">
      <c r="A9" s="78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8.75" x14ac:dyDescent="0.4">
      <c r="A10" s="7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27" x14ac:dyDescent="0.5">
      <c r="A11" s="80" t="s">
        <v>134</v>
      </c>
      <c r="B11" s="56"/>
      <c r="C11" s="81">
        <v>60000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x14ac:dyDescent="0.25">
      <c r="A12" s="56"/>
      <c r="B12" s="56"/>
      <c r="C12" s="82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56" t="s">
        <v>126</v>
      </c>
      <c r="B13" s="83">
        <v>0.4</v>
      </c>
      <c r="C13" s="82">
        <f>C11*B13</f>
        <v>24000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x14ac:dyDescent="0.25">
      <c r="A14" s="56"/>
      <c r="B14" s="84"/>
      <c r="C14" s="82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x14ac:dyDescent="0.25">
      <c r="A15" s="56" t="s">
        <v>127</v>
      </c>
      <c r="B15" s="83">
        <v>0.13</v>
      </c>
      <c r="C15" s="82">
        <f>C11*B15</f>
        <v>7800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x14ac:dyDescent="0.25">
      <c r="A16" s="56"/>
      <c r="B16" s="84"/>
      <c r="C16" s="82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x14ac:dyDescent="0.25">
      <c r="A17" s="56" t="s">
        <v>46</v>
      </c>
      <c r="B17" s="83">
        <v>0.12</v>
      </c>
      <c r="C17" s="82">
        <f>C11*B17</f>
        <v>7200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x14ac:dyDescent="0.25">
      <c r="A18" s="56"/>
      <c r="B18" s="84"/>
      <c r="C18" s="82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x14ac:dyDescent="0.25">
      <c r="A19" s="56" t="s">
        <v>132</v>
      </c>
      <c r="B19" s="83">
        <v>0.04</v>
      </c>
      <c r="C19" s="82">
        <f>C11*B19</f>
        <v>2400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x14ac:dyDescent="0.25">
      <c r="A20" s="56"/>
      <c r="B20" s="84"/>
      <c r="C20" s="82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x14ac:dyDescent="0.25">
      <c r="A21" s="56" t="s">
        <v>128</v>
      </c>
      <c r="B21" s="83">
        <v>0.05</v>
      </c>
      <c r="C21" s="82">
        <f>C11*B21</f>
        <v>3000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x14ac:dyDescent="0.25">
      <c r="A22" s="56"/>
      <c r="B22" s="84"/>
      <c r="C22" s="82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x14ac:dyDescent="0.25">
      <c r="A23" s="56" t="s">
        <v>133</v>
      </c>
      <c r="B23" s="83">
        <v>0.03</v>
      </c>
      <c r="C23" s="82">
        <f>+C11*B23</f>
        <v>1800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25">
      <c r="A24" s="56"/>
      <c r="B24" s="84"/>
      <c r="C24" s="82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x14ac:dyDescent="0.25">
      <c r="A25" s="56" t="s">
        <v>129</v>
      </c>
      <c r="B25" s="83">
        <v>0.02</v>
      </c>
      <c r="C25" s="82">
        <f>C11*B25</f>
        <v>1200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A26" s="56"/>
      <c r="B26" s="84"/>
      <c r="C26" s="82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 thickBot="1" x14ac:dyDescent="0.3">
      <c r="A27" s="85" t="s">
        <v>130</v>
      </c>
      <c r="B27" s="86">
        <v>0.21</v>
      </c>
      <c r="C27" s="87">
        <f>C11*B27</f>
        <v>12600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.75" thickTop="1" x14ac:dyDescent="0.25">
      <c r="A28" s="56"/>
      <c r="B28" s="84"/>
      <c r="C28" s="82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x14ac:dyDescent="0.25">
      <c r="A29" s="52" t="s">
        <v>131</v>
      </c>
      <c r="B29" s="83">
        <f>SUM(B13:B28)</f>
        <v>1.0000000000000002</v>
      </c>
      <c r="C29" s="88">
        <f>SUM(C13:C28)</f>
        <v>60000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2021-08-29T16:20:38Z</dcterms:created>
  <dcterms:modified xsi:type="dcterms:W3CDTF">2021-08-31T01:58:39Z</dcterms:modified>
</cp:coreProperties>
</file>