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40" windowWidth="15795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3" l="1"/>
  <c r="D29" i="1"/>
  <c r="C29" i="1" s="1"/>
  <c r="D28" i="1"/>
  <c r="C28" i="1" s="1"/>
  <c r="B18" i="1"/>
  <c r="D35" i="1" s="1"/>
  <c r="B23" i="3" s="1"/>
  <c r="D23" i="1"/>
  <c r="C23" i="1" s="1"/>
  <c r="D24" i="1"/>
  <c r="C24" i="1" s="1"/>
  <c r="D21" i="1"/>
  <c r="C21" i="1" s="1"/>
  <c r="D27" i="1"/>
  <c r="C27" i="1" s="1"/>
  <c r="D26" i="1"/>
  <c r="C26" i="1" s="1"/>
  <c r="D25" i="1"/>
  <c r="C25" i="1" s="1"/>
  <c r="D22" i="1"/>
  <c r="C22" i="1" s="1"/>
  <c r="C8" i="2"/>
  <c r="C9" i="2"/>
  <c r="C10" i="2"/>
  <c r="C11" i="2"/>
  <c r="C12" i="2"/>
  <c r="C13" i="2"/>
  <c r="C14" i="2"/>
  <c r="C15" i="2"/>
  <c r="C7" i="2"/>
  <c r="D20" i="1"/>
  <c r="C20" i="1" s="1"/>
  <c r="D19" i="1"/>
  <c r="C19" i="1" s="1"/>
  <c r="B15" i="3" l="1"/>
  <c r="B14" i="3"/>
  <c r="B20" i="3"/>
  <c r="B19" i="3"/>
  <c r="B18" i="3"/>
  <c r="B17" i="3"/>
  <c r="B16" i="3"/>
  <c r="B13" i="3"/>
  <c r="B12" i="3"/>
  <c r="B11" i="3"/>
  <c r="E27" i="1"/>
  <c r="C16" i="2"/>
  <c r="D30" i="1" s="1"/>
  <c r="B21" i="3" s="1"/>
  <c r="C116" i="1"/>
  <c r="B22" i="3" l="1"/>
  <c r="B25" i="3" s="1"/>
  <c r="B136" i="1"/>
  <c r="B26" i="3" l="1"/>
  <c r="B27" i="3" s="1"/>
  <c r="B30" i="3" s="1"/>
  <c r="C131" i="1"/>
  <c r="C124" i="1"/>
  <c r="D124" i="1" s="1"/>
  <c r="C117" i="1"/>
  <c r="D117" i="1" s="1"/>
  <c r="C134" i="1"/>
  <c r="D134" i="1" s="1"/>
  <c r="E134" i="1" s="1"/>
  <c r="C133" i="1"/>
  <c r="D133" i="1" s="1"/>
  <c r="E133" i="1" s="1"/>
  <c r="C132" i="1"/>
  <c r="E132" i="1" s="1"/>
  <c r="C128" i="1"/>
  <c r="D128" i="1" s="1"/>
  <c r="E128" i="1" s="1"/>
  <c r="C127" i="1"/>
  <c r="D127" i="1" s="1"/>
  <c r="E127" i="1" s="1"/>
  <c r="C126" i="1"/>
  <c r="E126" i="1" s="1"/>
  <c r="C125" i="1"/>
  <c r="E125" i="1" s="1"/>
  <c r="C121" i="1"/>
  <c r="D121" i="1" s="1"/>
  <c r="E121" i="1" s="1"/>
  <c r="C120" i="1"/>
  <c r="D120" i="1" s="1"/>
  <c r="E120" i="1" s="1"/>
  <c r="C119" i="1"/>
  <c r="E119" i="1" s="1"/>
  <c r="C118" i="1"/>
  <c r="D118" i="1" s="1"/>
  <c r="E117" i="1" l="1"/>
  <c r="D119" i="1"/>
  <c r="C122" i="1"/>
  <c r="C135" i="1"/>
  <c r="D131" i="1"/>
  <c r="E131" i="1"/>
  <c r="E135" i="1" s="1"/>
  <c r="E118" i="1"/>
  <c r="D116" i="1"/>
  <c r="D125" i="1"/>
  <c r="E116" i="1"/>
  <c r="C129" i="1"/>
  <c r="D132" i="1"/>
  <c r="D126" i="1"/>
  <c r="E124" i="1"/>
  <c r="E129" i="1" s="1"/>
  <c r="D135" i="1" l="1"/>
  <c r="E122" i="1"/>
  <c r="E138" i="1" s="1"/>
  <c r="E136" i="1" s="1"/>
  <c r="D129" i="1"/>
  <c r="C138" i="1"/>
  <c r="C136" i="1" s="1"/>
  <c r="D122" i="1"/>
  <c r="D138" i="1" l="1"/>
  <c r="D136" i="1" s="1"/>
  <c r="E20" i="1"/>
  <c r="B88" i="1"/>
  <c r="B89" i="1" s="1"/>
  <c r="D31" i="1" l="1"/>
  <c r="E19" i="1"/>
  <c r="E31" i="1" s="1"/>
  <c r="E33" i="1" s="1"/>
  <c r="D33" i="1" l="1"/>
  <c r="B39" i="1"/>
  <c r="C43" i="1" s="1"/>
  <c r="E43" i="1" s="1"/>
  <c r="C77" i="1" l="1"/>
  <c r="E77" i="1" s="1"/>
  <c r="C76" i="1"/>
  <c r="E76" i="1" s="1"/>
  <c r="C78" i="1"/>
  <c r="E78" i="1" s="1"/>
  <c r="C85" i="1"/>
  <c r="E85" i="1" s="1"/>
  <c r="C65" i="1"/>
  <c r="E65" i="1" s="1"/>
  <c r="C75" i="1"/>
  <c r="E75" i="1" s="1"/>
  <c r="C82" i="1"/>
  <c r="E82" i="1" s="1"/>
  <c r="C45" i="1"/>
  <c r="E45" i="1" s="1"/>
  <c r="C52" i="1"/>
  <c r="E52" i="1" s="1"/>
  <c r="C51" i="1"/>
  <c r="E51" i="1" s="1"/>
  <c r="C60" i="1"/>
  <c r="E60" i="1" s="1"/>
  <c r="C80" i="1"/>
  <c r="E80" i="1" s="1"/>
  <c r="C67" i="1"/>
  <c r="E67" i="1" s="1"/>
  <c r="C66" i="1"/>
  <c r="E66" i="1" s="1"/>
  <c r="C55" i="1"/>
  <c r="E55" i="1" s="1"/>
  <c r="C64" i="1"/>
  <c r="E64" i="1" s="1"/>
  <c r="C74" i="1"/>
  <c r="E74" i="1" s="1"/>
  <c r="C81" i="1"/>
  <c r="E81" i="1" s="1"/>
  <c r="C44" i="1"/>
  <c r="E44" i="1" s="1"/>
  <c r="C87" i="1"/>
  <c r="E87" i="1" s="1"/>
  <c r="C50" i="1"/>
  <c r="E50" i="1" s="1"/>
  <c r="C59" i="1"/>
  <c r="E59" i="1" s="1"/>
  <c r="C48" i="1"/>
  <c r="E48" i="1" s="1"/>
  <c r="C47" i="1"/>
  <c r="E47" i="1" s="1"/>
  <c r="C54" i="1"/>
  <c r="E54" i="1" s="1"/>
  <c r="C63" i="1"/>
  <c r="E63" i="1" s="1"/>
  <c r="C70" i="1"/>
  <c r="E70" i="1" s="1"/>
  <c r="C69" i="1"/>
  <c r="E69" i="1" s="1"/>
  <c r="C79" i="1"/>
  <c r="E79" i="1" s="1"/>
  <c r="C86" i="1"/>
  <c r="E86" i="1" s="1"/>
  <c r="C49" i="1"/>
  <c r="E49" i="1" s="1"/>
  <c r="C84" i="1"/>
  <c r="E84" i="1" s="1"/>
  <c r="C83" i="1"/>
  <c r="E83" i="1" s="1"/>
  <c r="C46" i="1"/>
  <c r="E46" i="1" s="1"/>
  <c r="C53" i="1"/>
  <c r="E53" i="1" s="1"/>
  <c r="C62" i="1"/>
  <c r="E62" i="1" s="1"/>
  <c r="C61" i="1"/>
  <c r="E61" i="1" s="1"/>
  <c r="C68" i="1"/>
  <c r="E68" i="1" s="1"/>
  <c r="F58" i="1" l="1"/>
  <c r="D71" i="1"/>
  <c r="F73" i="1"/>
  <c r="D88" i="1"/>
  <c r="F42" i="1"/>
  <c r="D56" i="1"/>
  <c r="D89" i="1" l="1"/>
  <c r="D91" i="1" s="1"/>
  <c r="F88" i="1"/>
  <c r="D92" i="1" l="1"/>
  <c r="D94" i="1" s="1"/>
  <c r="D99" i="1" s="1"/>
</calcChain>
</file>

<file path=xl/sharedStrings.xml><?xml version="1.0" encoding="utf-8"?>
<sst xmlns="http://schemas.openxmlformats.org/spreadsheetml/2006/main" count="229" uniqueCount="194">
  <si>
    <t>Lot clearing excavation back fill</t>
  </si>
  <si>
    <t>Water supply septic waste</t>
  </si>
  <si>
    <t>Windows</t>
  </si>
  <si>
    <t>Rough-in plumbing</t>
  </si>
  <si>
    <t>Rough-in electrical</t>
  </si>
  <si>
    <t>Rough-in heating /air conditioning</t>
  </si>
  <si>
    <t>Drywall, taping, sanding &amp; ceiling tex</t>
  </si>
  <si>
    <t>Fireplace &amp; chimneys</t>
  </si>
  <si>
    <t>STAGE THREE FINISHING</t>
  </si>
  <si>
    <t>STAGE TWO MAJOR SYSTEMS</t>
  </si>
  <si>
    <t>STAGE ONE MAIN STRUCTURE</t>
  </si>
  <si>
    <t>Plumbing fixtures</t>
  </si>
  <si>
    <t>Flooring</t>
  </si>
  <si>
    <t>Painting</t>
  </si>
  <si>
    <t>Tile work</t>
  </si>
  <si>
    <t>Built-ins</t>
  </si>
  <si>
    <t>Framing lumber / trusses / floor joist</t>
  </si>
  <si>
    <t>Framing labor for structural work</t>
  </si>
  <si>
    <t>Roofing materials</t>
  </si>
  <si>
    <t>Drywall, materials</t>
  </si>
  <si>
    <t>Ceiling texture</t>
  </si>
  <si>
    <t>Passage doors materials</t>
  </si>
  <si>
    <t>Roofing labor</t>
  </si>
  <si>
    <t>Insulation materials</t>
  </si>
  <si>
    <t>Insulation labor</t>
  </si>
  <si>
    <t>Second floor Sq. ft. area</t>
  </si>
  <si>
    <t>Architectural plans</t>
  </si>
  <si>
    <t>Site  service connections</t>
  </si>
  <si>
    <t>Footings foundation basement slab</t>
  </si>
  <si>
    <t>Cribbing foundation labor</t>
  </si>
  <si>
    <t>Disclaimer Note:</t>
  </si>
  <si>
    <t xml:space="preserve">The above estimator is based on industry AVERAGE costing, as each home can </t>
  </si>
  <si>
    <t xml:space="preserve">vary in size, design, features, and finishes, final building cost can vary greatly. </t>
  </si>
  <si>
    <t>%</t>
  </si>
  <si>
    <t>GST @</t>
  </si>
  <si>
    <t>Total Home &amp; Lot</t>
  </si>
  <si>
    <t xml:space="preserve">Permits surveyor, Home warranty </t>
  </si>
  <si>
    <t>Lighting allowance</t>
  </si>
  <si>
    <t>Appliance allowance</t>
  </si>
  <si>
    <t>Other allowance</t>
  </si>
  <si>
    <t>This % data can vary greatly based on the client's taste, quality expectation's and wish list</t>
  </si>
  <si>
    <t>This calculator does not take into account up-graded items and uses industry AVERAGES ONLY</t>
  </si>
  <si>
    <t xml:space="preserve">This estimator is for rough budgeting only, once building plans are in place, fully </t>
  </si>
  <si>
    <t>Total home with GST</t>
  </si>
  <si>
    <t>Plus Land / Lot with GST</t>
  </si>
  <si>
    <t>Total Project with Allowances</t>
  </si>
  <si>
    <t>Kitchen and Vanity "Ball Park" Cost Estimator</t>
  </si>
  <si>
    <t>Vanity Cabinets</t>
  </si>
  <si>
    <t>Laundry other cabinets</t>
  </si>
  <si>
    <t>Kitchen cabinets</t>
  </si>
  <si>
    <t>laminate door</t>
  </si>
  <si>
    <t>Basic cabinet</t>
  </si>
  <si>
    <t>Mid Grade Cabinet</t>
  </si>
  <si>
    <t>Upgraded Cabinet</t>
  </si>
  <si>
    <t>Oak / maple</t>
  </si>
  <si>
    <t>exotic finish / gloss</t>
  </si>
  <si>
    <t>Upper tower cabinets per unit</t>
  </si>
  <si>
    <t>Total cabinets</t>
  </si>
  <si>
    <t xml:space="preserve">order to determine cost to complete and set home construction values for mortgage purposes, </t>
  </si>
  <si>
    <t xml:space="preserve">The above % data is based on the averages used by bank inspectors and home appraisers in </t>
  </si>
  <si>
    <t>Lineal feet of lower cabinets</t>
  </si>
  <si>
    <t>Lineal feet of island cabinets</t>
  </si>
  <si>
    <t>Lineal feet upper cabinets 30" high</t>
  </si>
  <si>
    <t>Lineal feet upper cabinets 42" high</t>
  </si>
  <si>
    <t>Area of counter top sq. ft. "post form"</t>
  </si>
  <si>
    <t>Area of counter top sq. ft. "Granite"</t>
  </si>
  <si>
    <t>detailed tendering and quotations should be done for a more accurate costing</t>
  </si>
  <si>
    <t>Copyright Protected</t>
  </si>
  <si>
    <t>NOTE:</t>
  </si>
  <si>
    <t>Deck areas roof over sq. ft.</t>
  </si>
  <si>
    <t>*</t>
  </si>
  <si>
    <t>Garage doors openers</t>
  </si>
  <si>
    <t>Soffit gutter &amp; facia mat &amp; labor</t>
  </si>
  <si>
    <t>Job final work</t>
  </si>
  <si>
    <t>Drive way (gravel)&amp; final grading</t>
  </si>
  <si>
    <t>Cabinets &amp; Vanities (with granite tops)</t>
  </si>
  <si>
    <t>Electrical final install fixtures</t>
  </si>
  <si>
    <r>
      <t xml:space="preserve">Granite allowance </t>
    </r>
    <r>
      <rPr>
        <sz val="11"/>
        <color theme="1"/>
        <rFont val="Calibri"/>
        <family val="2"/>
        <scheme val="minor"/>
      </rPr>
      <t>(in cabinet number)</t>
    </r>
  </si>
  <si>
    <t>finishing labor</t>
  </si>
  <si>
    <t>Win/door casing &amp; finishing materials</t>
  </si>
  <si>
    <t>Mirror &amp; glass</t>
  </si>
  <si>
    <t>% over standard</t>
  </si>
  <si>
    <t>Average per lin. Ft. rate</t>
  </si>
  <si>
    <t>quantity Lin. Ft.</t>
  </si>
  <si>
    <t>Based on overall Cost Amount of</t>
  </si>
  <si>
    <t>Average overall per sq. ft. cost</t>
  </si>
  <si>
    <t>Deck areas no roof over # sq. ft.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</si>
  <si>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% below is based on normal Alberta Bank Appraisal data</t>
    </r>
  </si>
  <si>
    <t>Exterior siding &amp; finish materials</t>
  </si>
  <si>
    <t>Exterior siding &amp; trim labor</t>
  </si>
  <si>
    <t>Total</t>
  </si>
  <si>
    <t xml:space="preserve">Per Sq. Ft. Totals </t>
  </si>
  <si>
    <t>Total all per sq. ft.</t>
  </si>
  <si>
    <t>items</t>
  </si>
  <si>
    <t xml:space="preserve">without * </t>
  </si>
  <si>
    <t>Project Address:</t>
  </si>
  <si>
    <t>Type of Project:</t>
  </si>
  <si>
    <t xml:space="preserve">                   For:          </t>
  </si>
  <si>
    <t xml:space="preserve">                 Res.</t>
  </si>
  <si>
    <t>For use by Landen Clients only</t>
  </si>
  <si>
    <t>BONOUS Calculator (Separate from above)</t>
  </si>
  <si>
    <t>Decks, sidewalk, patios &amp; Grading</t>
  </si>
  <si>
    <t>For walk-out basement (1 to select it)</t>
  </si>
  <si>
    <t>How to use this Calculator</t>
  </si>
  <si>
    <t>For extra garage, note this is the sq. ft. area difference over and above that of a standard 530 sq. ft. garage</t>
  </si>
  <si>
    <t>Note:</t>
  </si>
  <si>
    <t>At the bottom fill in the allowances in light blue cells</t>
  </si>
  <si>
    <t>Kitchen Calculator below, all other data filed is locked other than B-35.</t>
  </si>
  <si>
    <t>which can be adjusted for acreage water wells etc.</t>
  </si>
  <si>
    <t>And is only intended for the use of helping you to set a ROUGH budget before starting any</t>
  </si>
  <si>
    <t>planning or design services.  These cost can still vary greatly once finished plans are done.</t>
  </si>
  <si>
    <t>Furthermore cost can very greatly depending on final specifications and customer selections</t>
  </si>
  <si>
    <t>See also our e-book on "Debunking the Sq. ft. Myth"</t>
  </si>
  <si>
    <t>two story</t>
  </si>
  <si>
    <t>Developed basement sq. ft.  No bath</t>
  </si>
  <si>
    <t>Acreage cost</t>
  </si>
  <si>
    <t>Electrical service</t>
  </si>
  <si>
    <t>Garage area (detached/out building)</t>
  </si>
  <si>
    <t>Garage area (attached to home)</t>
  </si>
  <si>
    <t>Main floor sq. ft. area or (bung level)</t>
  </si>
  <si>
    <t>Walk-out basement</t>
  </si>
  <si>
    <t xml:space="preserve">Home details based on a total sq. ft. of </t>
  </si>
  <si>
    <t>"Green cells" data  (based on 2021 average cost)</t>
  </si>
  <si>
    <t>Total Home</t>
  </si>
  <si>
    <t>Attic Truss area rough in only sq. ft.</t>
  </si>
  <si>
    <t>Plus Attic Truss area finished sq. ft.</t>
  </si>
  <si>
    <t>If the home is a bungalow fill in only the main fl. sq. ft. area &amp; set second fl. To "0"</t>
  </si>
  <si>
    <t xml:space="preserve">For the attic truss option use sq. ft. area, if you want this area finished select both attic options </t>
  </si>
  <si>
    <t>For developed basement enter desired living area only (Not including bathroom areas)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</si>
  <si>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Acreage development cost can vary greatly depending on site conditions (See sheet 2)</t>
    </r>
  </si>
  <si>
    <t>Acreage development cost do not apply to town or city building sites set to (1) for acreage site only (city builds to "0")</t>
  </si>
  <si>
    <t>Fill in sq. ft. of deck area with a roof over such as a porch or veranda</t>
  </si>
  <si>
    <r>
      <t xml:space="preserve">Fill in sq. ft. deck area </t>
    </r>
    <r>
      <rPr>
        <b/>
        <sz val="11"/>
        <color theme="1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a roof over</t>
    </r>
  </si>
  <si>
    <t>Fill-in the all light blue cells, for  1 or 0 option cells do not use any other number other than 1 or 0</t>
  </si>
  <si>
    <t>Main home only</t>
  </si>
  <si>
    <t>plus GST</t>
  </si>
  <si>
    <t>Plus GST</t>
  </si>
  <si>
    <t>Middle Level</t>
  </si>
  <si>
    <t>Enter sq. ft. Value in dark blue cells</t>
  </si>
  <si>
    <t>Add basement bathroom</t>
  </si>
  <si>
    <r>
      <rPr>
        <b/>
        <sz val="20"/>
        <color theme="3"/>
        <rFont val="Calibri"/>
        <family val="2"/>
        <scheme val="minor"/>
      </rPr>
      <t>"Ball Park"</t>
    </r>
    <r>
      <rPr>
        <b/>
        <sz val="14"/>
        <color theme="3"/>
        <rFont val="Calibri"/>
        <family val="2"/>
        <scheme val="minor"/>
      </rPr>
      <t xml:space="preserve"> New Home Construction Budget Estimator</t>
    </r>
  </si>
  <si>
    <t>Mid-high Level</t>
  </si>
  <si>
    <t>High-end level</t>
  </si>
  <si>
    <t xml:space="preserve">Totals </t>
  </si>
  <si>
    <t>Sq. ft. values</t>
  </si>
  <si>
    <t xml:space="preserve">BELOW: Break down of individual cost </t>
  </si>
  <si>
    <t>Cell E-31   is the total of the base home cost "without" * marked extras</t>
  </si>
  <si>
    <t>Note: for option two estimate</t>
  </si>
  <si>
    <t>Enter 1 to select &amp; 0 for NO select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</si>
  <si>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</t>
    </r>
    <r>
      <rPr>
        <u/>
        <sz val="11"/>
        <color theme="1"/>
        <rFont val="Calibri"/>
        <family val="2"/>
        <scheme val="minor"/>
      </rPr>
      <t>Only fill in ONE cell</t>
    </r>
    <r>
      <rPr>
        <sz val="11"/>
        <color theme="1"/>
        <rFont val="Calibri"/>
        <family val="2"/>
        <scheme val="minor"/>
      </rPr>
      <t xml:space="preserve"> for selected finishes level with a "1" and leave all others set to "0"</t>
    </r>
  </si>
  <si>
    <t>For a two story home fill in each fl. Living area</t>
  </si>
  <si>
    <t>(Based on Calgary &amp; area average cost Data)</t>
  </si>
  <si>
    <t>Acreage development (from sheet 2)</t>
  </si>
  <si>
    <t>base Home only # *</t>
  </si>
  <si>
    <t>Basic Level</t>
  </si>
  <si>
    <r>
      <rPr>
        <b/>
        <sz val="11"/>
        <color theme="1"/>
        <rFont val="Calibri"/>
        <family val="2"/>
        <scheme val="minor"/>
      </rPr>
      <t xml:space="preserve">High-end Level </t>
    </r>
    <r>
      <rPr>
        <sz val="11"/>
        <color theme="1"/>
        <rFont val="Calibri"/>
        <family val="2"/>
        <scheme val="minor"/>
      </rPr>
      <t>= Very estate level finishes, high end exterior and interior, complex design</t>
    </r>
  </si>
  <si>
    <r>
      <rPr>
        <b/>
        <sz val="11"/>
        <color theme="1"/>
        <rFont val="Calibri"/>
        <family val="2"/>
        <scheme val="minor"/>
      </rPr>
      <t xml:space="preserve">Basic Level </t>
    </r>
    <r>
      <rPr>
        <sz val="11"/>
        <color theme="1"/>
        <rFont val="Calibri"/>
        <family val="2"/>
        <scheme val="minor"/>
      </rPr>
      <t>= a very basic finish home with  8' high ceilings, and 8' high basement etc.</t>
    </r>
  </si>
  <si>
    <t xml:space="preserve">The Calculator is to help you arrive at a ROUGH cost for AVERAGE home building cost  </t>
  </si>
  <si>
    <t>NOTE: THIS NOT INTENDED TO BE USED AS AN ACTUAL QUOTE TO BUILD</t>
  </si>
  <si>
    <t>SECOND PART</t>
  </si>
  <si>
    <t>THIRD PART</t>
  </si>
  <si>
    <t>FIRST PART</t>
  </si>
  <si>
    <r>
      <rPr>
        <b/>
        <sz val="11"/>
        <color theme="1"/>
        <rFont val="Calibri"/>
        <family val="2"/>
        <scheme val="minor"/>
      </rPr>
      <t>Middle Level</t>
    </r>
    <r>
      <rPr>
        <sz val="11"/>
        <color theme="1"/>
        <rFont val="Calibri"/>
        <family val="2"/>
        <scheme val="minor"/>
      </rPr>
      <t xml:space="preserve"> = 9' ceilings with 9' basement, 6/12 slope roof or less, with middle range finishes</t>
    </r>
  </si>
  <si>
    <r>
      <rPr>
        <b/>
        <sz val="11"/>
        <color theme="1"/>
        <rFont val="Calibri"/>
        <family val="2"/>
        <scheme val="minor"/>
      </rPr>
      <t>Mid-high Level</t>
    </r>
    <r>
      <rPr>
        <sz val="11"/>
        <color theme="1"/>
        <rFont val="Calibri"/>
        <family val="2"/>
        <scheme val="minor"/>
      </rPr>
      <t xml:space="preserve"> = Added vaulted, 10-12' high ceilings, upgraded finishes, semi complex design   </t>
    </r>
  </si>
  <si>
    <t>Add to total</t>
  </si>
  <si>
    <t>Enter 0 or 1</t>
  </si>
  <si>
    <t xml:space="preserve">Ultra Energy Efficient option </t>
  </si>
  <si>
    <t xml:space="preserve">The end output budget cost may be higher or lower than actual building cost </t>
  </si>
  <si>
    <t xml:space="preserve">Note: this estimator is in three parts, the first overall pricing </t>
  </si>
  <si>
    <t>The second part a % break down of average cost</t>
  </si>
  <si>
    <t>The third part a bonus cabinet calculator</t>
  </si>
  <si>
    <t>You can edit cell C-77 by exchanging the value with the optional bonus</t>
  </si>
  <si>
    <t>Select finishes level (enter only one cell)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</si>
  <si>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if you enter more than one cell in select finishes level the calculator will dabble up cost</t>
    </r>
  </si>
  <si>
    <t>Note: for Ultra Energy option this would be things like solar cells, 2x8 thick walls etc.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</si>
  <si>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you can manually edit Cell B-39 to addjust % below</t>
    </r>
  </si>
  <si>
    <t>Total allbudget cost</t>
  </si>
  <si>
    <t>GST</t>
  </si>
  <si>
    <t>Budget Cost</t>
  </si>
  <si>
    <t>Totall with GST</t>
  </si>
  <si>
    <t>Land cost including GST</t>
  </si>
  <si>
    <t>Total with Land cost</t>
  </si>
  <si>
    <t>SUMMARY OF BUDGET COST</t>
  </si>
  <si>
    <t>The budget below is based on average cost</t>
  </si>
  <si>
    <t>Note: Acreage cost can very greatly from one building site to the next</t>
  </si>
  <si>
    <t>Standard septic system requirement's</t>
  </si>
  <si>
    <t>Upgraded Septic system requirement's</t>
  </si>
  <si>
    <t>Well required</t>
  </si>
  <si>
    <t>Water pressure system required</t>
  </si>
  <si>
    <t xml:space="preserve">Gas service </t>
  </si>
  <si>
    <t>Site clearing required</t>
  </si>
  <si>
    <t>Road required (gravel only)</t>
  </si>
  <si>
    <t>Plus paved road over top of graveled rd.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</si>
  <si>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Enter only 1 or 0 ONLY in blue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</si>
</sst>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0" fillId="0" borderId="0" xfId="0" applyNumberFormat="1" applyAlignment="1">
      <alignment horizontal="center"/>
    </xf>
    <xf numFmtId="164" fontId="4" fillId="0" borderId="0" xfId="0" applyNumberFormat="1" applyFont="1"/>
    <xf numFmtId="164" fontId="0" fillId="0" borderId="17" xfId="1" applyFont="1" applyBorder="1"/>
    <xf numFmtId="164" fontId="0" fillId="0" borderId="17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0" xfId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20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164" fontId="0" fillId="0" borderId="0" xfId="1" applyFont="1" applyBorder="1" applyAlignment="1">
      <alignment horizontal="left"/>
    </xf>
    <xf numFmtId="0" fontId="0" fillId="0" borderId="3" xfId="0" applyBorder="1"/>
    <xf numFmtId="0" fontId="0" fillId="0" borderId="0" xfId="0" applyFill="1" applyBorder="1"/>
    <xf numFmtId="0" fontId="5" fillId="0" borderId="0" xfId="0" applyFont="1"/>
    <xf numFmtId="164" fontId="0" fillId="7" borderId="0" xfId="1" applyFont="1" applyFill="1" applyAlignment="1">
      <alignment horizontal="left"/>
    </xf>
    <xf numFmtId="164" fontId="0" fillId="7" borderId="1" xfId="1" applyFont="1" applyFill="1" applyBorder="1" applyAlignment="1">
      <alignment horizontal="left"/>
    </xf>
    <xf numFmtId="164" fontId="0" fillId="7" borderId="0" xfId="0" applyNumberFormat="1" applyFill="1" applyAlignment="1">
      <alignment horizontal="left"/>
    </xf>
    <xf numFmtId="164" fontId="0" fillId="7" borderId="0" xfId="1" applyFont="1" applyFill="1" applyBorder="1" applyAlignment="1">
      <alignment horizontal="left"/>
    </xf>
    <xf numFmtId="164" fontId="0" fillId="7" borderId="0" xfId="0" applyNumberFormat="1" applyFill="1" applyBorder="1"/>
    <xf numFmtId="0" fontId="0" fillId="7" borderId="3" xfId="0" applyFill="1" applyBorder="1"/>
    <xf numFmtId="164" fontId="6" fillId="0" borderId="3" xfId="0" applyNumberFormat="1" applyFont="1" applyBorder="1"/>
    <xf numFmtId="0" fontId="0" fillId="0" borderId="0" xfId="0" applyAlignment="1">
      <alignment horizontal="right"/>
    </xf>
    <xf numFmtId="0" fontId="0" fillId="0" borderId="22" xfId="0" applyBorder="1"/>
    <xf numFmtId="0" fontId="0" fillId="0" borderId="14" xfId="0" applyBorder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14" xfId="0" applyNumberFormat="1" applyBorder="1"/>
    <xf numFmtId="44" fontId="0" fillId="7" borderId="24" xfId="0" applyNumberFormat="1" applyFill="1" applyBorder="1"/>
    <xf numFmtId="44" fontId="0" fillId="0" borderId="15" xfId="0" applyNumberFormat="1" applyBorder="1"/>
    <xf numFmtId="164" fontId="0" fillId="0" borderId="0" xfId="1" applyFont="1" applyFill="1" applyBorder="1"/>
    <xf numFmtId="0" fontId="3" fillId="0" borderId="0" xfId="0" applyFont="1" applyBorder="1"/>
    <xf numFmtId="164" fontId="3" fillId="0" borderId="0" xfId="1" applyFont="1" applyBorder="1"/>
    <xf numFmtId="164" fontId="10" fillId="4" borderId="0" xfId="0" applyNumberFormat="1" applyFont="1" applyFill="1"/>
    <xf numFmtId="0" fontId="8" fillId="8" borderId="14" xfId="0" applyFont="1" applyFill="1" applyBorder="1"/>
    <xf numFmtId="0" fontId="9" fillId="8" borderId="24" xfId="0" applyFont="1" applyFill="1" applyBorder="1" applyAlignment="1">
      <alignment horizontal="right"/>
    </xf>
    <xf numFmtId="0" fontId="11" fillId="8" borderId="15" xfId="0" applyFont="1" applyFill="1" applyBorder="1"/>
    <xf numFmtId="0" fontId="12" fillId="8" borderId="14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5" xfId="0" applyFill="1" applyBorder="1"/>
    <xf numFmtId="165" fontId="2" fillId="0" borderId="0" xfId="2" applyNumberFormat="1" applyFont="1" applyBorder="1" applyAlignment="1">
      <alignment horizontal="center"/>
    </xf>
    <xf numFmtId="164" fontId="8" fillId="8" borderId="14" xfId="1" applyFont="1" applyFill="1" applyBorder="1"/>
    <xf numFmtId="164" fontId="2" fillId="0" borderId="23" xfId="1" applyFont="1" applyBorder="1" applyAlignment="1">
      <alignment horizontal="right"/>
    </xf>
    <xf numFmtId="164" fontId="2" fillId="7" borderId="0" xfId="0" applyNumberFormat="1" applyFont="1" applyFill="1"/>
    <xf numFmtId="0" fontId="8" fillId="8" borderId="14" xfId="0" applyFont="1" applyFill="1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164" fontId="0" fillId="0" borderId="22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1" xfId="1" applyFont="1" applyBorder="1"/>
    <xf numFmtId="164" fontId="0" fillId="0" borderId="22" xfId="1" applyFont="1" applyBorder="1"/>
    <xf numFmtId="164" fontId="0" fillId="0" borderId="2" xfId="1" applyFont="1" applyBorder="1"/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164" fontId="0" fillId="3" borderId="21" xfId="1" applyFont="1" applyFill="1" applyBorder="1" applyProtection="1">
      <protection locked="0"/>
    </xf>
    <xf numFmtId="164" fontId="0" fillId="3" borderId="22" xfId="1" applyFont="1" applyFill="1" applyBorder="1" applyProtection="1">
      <protection locked="0"/>
    </xf>
    <xf numFmtId="164" fontId="0" fillId="3" borderId="2" xfId="1" applyFont="1" applyFill="1" applyBorder="1" applyProtection="1">
      <protection locked="0"/>
    </xf>
    <xf numFmtId="0" fontId="2" fillId="0" borderId="0" xfId="0" applyFont="1" applyProtection="1"/>
    <xf numFmtId="0" fontId="3" fillId="0" borderId="0" xfId="0" applyFont="1"/>
    <xf numFmtId="0" fontId="13" fillId="0" borderId="0" xfId="0" applyFont="1"/>
    <xf numFmtId="0" fontId="15" fillId="0" borderId="0" xfId="0" applyFont="1"/>
    <xf numFmtId="0" fontId="2" fillId="0" borderId="0" xfId="0" applyFont="1" applyProtection="1">
      <protection locked="0"/>
    </xf>
    <xf numFmtId="0" fontId="0" fillId="2" borderId="4" xfId="0" applyFill="1" applyBorder="1" applyProtection="1">
      <protection locked="0"/>
    </xf>
    <xf numFmtId="0" fontId="2" fillId="0" borderId="0" xfId="0" applyFont="1" applyFill="1" applyBorder="1"/>
    <xf numFmtId="164" fontId="0" fillId="2" borderId="17" xfId="0" applyNumberFormat="1" applyFill="1" applyBorder="1" applyProtection="1">
      <protection locked="0"/>
    </xf>
    <xf numFmtId="0" fontId="7" fillId="0" borderId="0" xfId="0" applyFont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2" borderId="0" xfId="0" applyFill="1"/>
    <xf numFmtId="0" fontId="0" fillId="0" borderId="21" xfId="0" applyFill="1" applyBorder="1" applyAlignment="1">
      <alignment horizontal="center"/>
    </xf>
    <xf numFmtId="0" fontId="0" fillId="0" borderId="23" xfId="0" applyBorder="1"/>
    <xf numFmtId="0" fontId="9" fillId="0" borderId="0" xfId="0" applyFont="1"/>
    <xf numFmtId="164" fontId="0" fillId="0" borderId="0" xfId="1" applyFont="1"/>
    <xf numFmtId="164" fontId="9" fillId="0" borderId="0" xfId="1" applyFont="1"/>
    <xf numFmtId="164" fontId="2" fillId="0" borderId="23" xfId="0" applyNumberFormat="1" applyFont="1" applyBorder="1"/>
    <xf numFmtId="0" fontId="0" fillId="3" borderId="22" xfId="1" applyNumberFormat="1" applyFont="1" applyFill="1" applyBorder="1" applyProtection="1">
      <protection locked="0"/>
    </xf>
    <xf numFmtId="164" fontId="9" fillId="0" borderId="0" xfId="1" applyFont="1" applyFill="1"/>
    <xf numFmtId="0" fontId="9" fillId="0" borderId="0" xfId="0" applyFont="1" applyAlignment="1">
      <alignment horizontal="right"/>
    </xf>
    <xf numFmtId="164" fontId="9" fillId="0" borderId="0" xfId="1" applyFont="1" applyFill="1" applyBorder="1" applyAlignment="1">
      <alignment horizontal="center"/>
    </xf>
    <xf numFmtId="164" fontId="9" fillId="0" borderId="0" xfId="1" applyFont="1" applyFill="1" applyBorder="1"/>
    <xf numFmtId="0" fontId="9" fillId="9" borderId="11" xfId="0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Alignment="1" applyProtection="1">
      <alignment horizontal="center"/>
      <protection locked="0"/>
    </xf>
    <xf numFmtId="0" fontId="9" fillId="9" borderId="6" xfId="0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9" fillId="9" borderId="23" xfId="0" applyFont="1" applyFill="1" applyBorder="1" applyAlignment="1">
      <alignment horizontal="left"/>
    </xf>
    <xf numFmtId="164" fontId="9" fillId="9" borderId="0" xfId="0" applyNumberFormat="1" applyFont="1" applyFill="1"/>
    <xf numFmtId="164" fontId="9" fillId="9" borderId="23" xfId="0" applyNumberFormat="1" applyFont="1" applyFill="1" applyBorder="1"/>
    <xf numFmtId="0" fontId="2" fillId="0" borderId="23" xfId="0" applyFont="1" applyBorder="1" applyAlignment="1">
      <alignment horizontal="center"/>
    </xf>
    <xf numFmtId="0" fontId="9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10" borderId="23" xfId="0" applyNumberFormat="1" applyFont="1" applyFill="1" applyBorder="1"/>
    <xf numFmtId="164" fontId="8" fillId="9" borderId="0" xfId="0" applyNumberFormat="1" applyFont="1" applyFill="1"/>
    <xf numFmtId="0" fontId="0" fillId="2" borderId="2" xfId="0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6" borderId="16" xfId="0" applyNumberFormat="1" applyFont="1" applyFill="1" applyBorder="1" applyProtection="1">
      <protection locked="0"/>
    </xf>
    <xf numFmtId="164" fontId="3" fillId="6" borderId="17" xfId="0" applyNumberFormat="1" applyFont="1" applyFill="1" applyBorder="1" applyProtection="1">
      <protection locked="0"/>
    </xf>
    <xf numFmtId="164" fontId="3" fillId="6" borderId="13" xfId="0" applyNumberFormat="1" applyFont="1" applyFill="1" applyBorder="1" applyProtection="1">
      <protection locked="0"/>
    </xf>
    <xf numFmtId="164" fontId="3" fillId="10" borderId="23" xfId="1" applyFont="1" applyFill="1" applyBorder="1" applyProtection="1">
      <protection locked="0"/>
    </xf>
    <xf numFmtId="0" fontId="6" fillId="0" borderId="0" xfId="0" applyFont="1" applyBorder="1"/>
    <xf numFmtId="0" fontId="17" fillId="0" borderId="0" xfId="0" applyFont="1"/>
    <xf numFmtId="164" fontId="8" fillId="0" borderId="0" xfId="0" applyNumberFormat="1" applyFont="1" applyFill="1"/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0" fontId="21" fillId="0" borderId="0" xfId="0" applyFont="1" applyFill="1" applyBorder="1"/>
    <xf numFmtId="0" fontId="22" fillId="0" borderId="0" xfId="0" applyFont="1"/>
    <xf numFmtId="164" fontId="2" fillId="0" borderId="0" xfId="1" applyFont="1"/>
    <xf numFmtId="164" fontId="2" fillId="11" borderId="23" xfId="0" applyNumberFormat="1" applyFont="1" applyFill="1" applyBorder="1"/>
    <xf numFmtId="164" fontId="8" fillId="0" borderId="0" xfId="1" applyFont="1"/>
    <xf numFmtId="0" fontId="18" fillId="0" borderId="0" xfId="0" applyFont="1" applyAlignment="1">
      <alignment horizontal="center"/>
    </xf>
    <xf numFmtId="0" fontId="16" fillId="0" borderId="0" xfId="0" applyFont="1" applyFill="1" applyBorder="1"/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9" fontId="9" fillId="0" borderId="0" xfId="0" applyNumberFormat="1" applyFont="1"/>
    <xf numFmtId="164" fontId="0" fillId="0" borderId="1" xfId="1" applyFont="1" applyBorder="1"/>
    <xf numFmtId="164" fontId="0" fillId="11" borderId="4" xfId="1" applyFont="1" applyFill="1" applyBorder="1"/>
    <xf numFmtId="164" fontId="2" fillId="0" borderId="3" xfId="1" applyFont="1" applyBorder="1"/>
    <xf numFmtId="44" fontId="4" fillId="0" borderId="0" xfId="0" applyNumberFormat="1" applyFont="1"/>
    <xf numFmtId="44" fontId="4" fillId="0" borderId="0" xfId="0" applyNumberFormat="1" applyFont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3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Sheet3!$A$10:$A$21</c:f>
              <c:strCache>
                <c:ptCount val="12"/>
                <c:pt idx="0">
                  <c:v>Main floor sq. ft. area or (bung level)</c:v>
                </c:pt>
                <c:pt idx="1">
                  <c:v>Second floor Sq. ft. area</c:v>
                </c:pt>
                <c:pt idx="2">
                  <c:v>Attic Truss area rough in only sq. ft.</c:v>
                </c:pt>
                <c:pt idx="3">
                  <c:v>Plus Attic Truss area finished sq. ft.</c:v>
                </c:pt>
                <c:pt idx="4">
                  <c:v>Walk-out basement</c:v>
                </c:pt>
                <c:pt idx="5">
                  <c:v>Developed basement sq. ft.  No bath</c:v>
                </c:pt>
                <c:pt idx="6">
                  <c:v>Add basement bathroom</c:v>
                </c:pt>
                <c:pt idx="7">
                  <c:v>Garage area (detached/out building)</c:v>
                </c:pt>
                <c:pt idx="8">
                  <c:v>Garage area (attached to home)</c:v>
                </c:pt>
                <c:pt idx="9">
                  <c:v>Deck areas no roof over # sq. ft.</c:v>
                </c:pt>
                <c:pt idx="10">
                  <c:v>Deck areas roof over sq. ft.</c:v>
                </c:pt>
                <c:pt idx="11">
                  <c:v>Acreage development (from sheet 2)</c:v>
                </c:pt>
              </c:strCache>
            </c:strRef>
          </c:cat>
          <c:val>
            <c:numRef>
              <c:f>Sheet3!$B$10:$B$21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2333624</xdr:colOff>
      <xdr:row>5</xdr:row>
      <xdr:rowOff>25706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33623" cy="987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80961</xdr:colOff>
      <xdr:row>1</xdr:row>
      <xdr:rowOff>76200</xdr:rowOff>
    </xdr:from>
    <xdr:to>
      <xdr:col>12</xdr:col>
      <xdr:colOff>514350</xdr:colOff>
      <xdr:row>29</xdr:row>
      <xdr:rowOff>200025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2333623</xdr:colOff>
      <xdr:row>5</xdr:row>
      <xdr:rowOff>36288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3" cy="98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zoomScale="90" zoomScaleNormal="90" workbookViewId="0">
      <selection activeCell="E100" sqref="E100"/>
    </sheetView>
  </sheetViews>
  <sheetFormatPr defaultRowHeight="15" x14ac:dyDescent="0.25"/>
  <cols>
    <col min="1" max="1" width="37.140625" customWidth="1"/>
    <col min="2" max="3" width="15.7109375" customWidth="1"/>
    <col min="4" max="4" width="19.7109375" customWidth="1"/>
    <col min="5" max="5" width="20.42578125" customWidth="1"/>
    <col min="6" max="6" width="9.5703125" customWidth="1"/>
    <col min="7" max="7" width="11.5703125" customWidth="1"/>
  </cols>
  <sheetData>
    <row r="1" spans="1:12" ht="15.75" x14ac:dyDescent="0.25">
      <c r="D1" s="83" t="s">
        <v>67</v>
      </c>
      <c r="E1" s="3"/>
      <c r="G1" s="125" t="s">
        <v>68</v>
      </c>
    </row>
    <row r="2" spans="1:12" x14ac:dyDescent="0.25">
      <c r="D2" s="3" t="s">
        <v>99</v>
      </c>
      <c r="E2" s="3"/>
      <c r="G2" s="125" t="s">
        <v>157</v>
      </c>
    </row>
    <row r="3" spans="1:12" x14ac:dyDescent="0.25">
      <c r="D3" s="3"/>
      <c r="E3" s="3"/>
      <c r="G3" s="125" t="s">
        <v>109</v>
      </c>
    </row>
    <row r="4" spans="1:12" x14ac:dyDescent="0.25">
      <c r="C4" s="82" t="s">
        <v>96</v>
      </c>
      <c r="D4" s="86"/>
      <c r="E4" s="86"/>
      <c r="F4" s="91"/>
      <c r="G4" s="125" t="s">
        <v>110</v>
      </c>
    </row>
    <row r="5" spans="1:12" x14ac:dyDescent="0.25">
      <c r="C5" s="82" t="s">
        <v>95</v>
      </c>
      <c r="D5" s="86"/>
      <c r="E5" s="86"/>
      <c r="F5" s="91"/>
      <c r="G5" s="125" t="s">
        <v>111</v>
      </c>
    </row>
    <row r="6" spans="1:12" ht="18.75" x14ac:dyDescent="0.3">
      <c r="B6" s="82"/>
      <c r="C6" s="86" t="s">
        <v>97</v>
      </c>
      <c r="D6" s="86" t="s">
        <v>98</v>
      </c>
      <c r="E6" s="92"/>
      <c r="F6" s="91"/>
      <c r="G6" s="125" t="s">
        <v>167</v>
      </c>
    </row>
    <row r="7" spans="1:12" ht="26.25" x14ac:dyDescent="0.4">
      <c r="A7" s="84" t="s">
        <v>140</v>
      </c>
      <c r="B7" s="85"/>
      <c r="C7" s="85"/>
      <c r="D7" s="113">
        <v>15.98</v>
      </c>
      <c r="E7" s="113">
        <v>66.31</v>
      </c>
      <c r="G7" s="84" t="s">
        <v>112</v>
      </c>
      <c r="H7" s="90"/>
      <c r="I7" s="90"/>
      <c r="J7" s="90"/>
      <c r="K7" s="90"/>
      <c r="L7" s="90"/>
    </row>
    <row r="8" spans="1:12" ht="18.75" x14ac:dyDescent="0.3">
      <c r="A8" s="125" t="s">
        <v>168</v>
      </c>
      <c r="B8" s="85"/>
      <c r="C8" s="96">
        <v>48.4</v>
      </c>
      <c r="D8" s="113"/>
      <c r="E8" s="101">
        <v>57.32</v>
      </c>
      <c r="G8" s="8"/>
      <c r="H8" s="90"/>
      <c r="I8" s="90"/>
      <c r="J8" s="90"/>
      <c r="K8" s="90"/>
      <c r="L8" s="90"/>
    </row>
    <row r="9" spans="1:12" x14ac:dyDescent="0.25">
      <c r="A9" s="125" t="s">
        <v>169</v>
      </c>
      <c r="B9" s="85"/>
      <c r="C9" s="96">
        <v>102.12</v>
      </c>
      <c r="D9" s="113"/>
      <c r="E9" s="101">
        <v>10248</v>
      </c>
    </row>
    <row r="10" spans="1:12" x14ac:dyDescent="0.25">
      <c r="A10" s="125" t="s">
        <v>170</v>
      </c>
      <c r="B10" s="85"/>
      <c r="C10" s="96"/>
      <c r="D10" s="113"/>
      <c r="E10" s="101"/>
    </row>
    <row r="11" spans="1:12" x14ac:dyDescent="0.25">
      <c r="A11" t="s">
        <v>151</v>
      </c>
      <c r="B11" s="85"/>
      <c r="C11" s="96"/>
      <c r="D11" s="113"/>
      <c r="E11" s="101"/>
    </row>
    <row r="12" spans="1:12" ht="15.75" thickBot="1" x14ac:dyDescent="0.3">
      <c r="B12" s="30"/>
      <c r="C12" s="30"/>
      <c r="D12" s="30"/>
      <c r="E12" s="96">
        <v>73.2</v>
      </c>
      <c r="G12" s="127" t="s">
        <v>103</v>
      </c>
    </row>
    <row r="13" spans="1:12" ht="21.75" thickBot="1" x14ac:dyDescent="0.4">
      <c r="A13" s="131" t="s">
        <v>161</v>
      </c>
      <c r="B13" s="55" t="s">
        <v>122</v>
      </c>
      <c r="C13" s="56"/>
      <c r="D13" s="57"/>
      <c r="E13" s="98">
        <v>64.8</v>
      </c>
      <c r="G13" t="s">
        <v>133</v>
      </c>
    </row>
    <row r="14" spans="1:12" ht="15.75" thickBot="1" x14ac:dyDescent="0.3">
      <c r="A14" s="95" t="s">
        <v>172</v>
      </c>
      <c r="B14" s="94" t="s">
        <v>154</v>
      </c>
      <c r="C14" s="94" t="s">
        <v>137</v>
      </c>
      <c r="D14" s="94" t="s">
        <v>141</v>
      </c>
      <c r="E14" s="94" t="s">
        <v>142</v>
      </c>
      <c r="G14" t="s">
        <v>149</v>
      </c>
    </row>
    <row r="15" spans="1:12" ht="15.75" thickBot="1" x14ac:dyDescent="0.3">
      <c r="A15" s="108" t="s">
        <v>148</v>
      </c>
      <c r="B15" s="118">
        <v>0</v>
      </c>
      <c r="C15" s="118">
        <v>1</v>
      </c>
      <c r="D15" s="118">
        <v>0</v>
      </c>
      <c r="E15" s="118">
        <v>0</v>
      </c>
      <c r="G15" t="s">
        <v>126</v>
      </c>
    </row>
    <row r="16" spans="1:12" ht="15.75" thickBot="1" x14ac:dyDescent="0.3">
      <c r="A16" s="109" t="s">
        <v>138</v>
      </c>
      <c r="B16" s="103">
        <v>290.3</v>
      </c>
      <c r="C16" s="103">
        <v>320.49</v>
      </c>
      <c r="D16" s="103">
        <v>350.94</v>
      </c>
      <c r="E16" s="103">
        <v>381.39</v>
      </c>
      <c r="G16" t="s">
        <v>150</v>
      </c>
    </row>
    <row r="17" spans="1:8" ht="15.75" thickBot="1" x14ac:dyDescent="0.3">
      <c r="A17" s="102" t="s">
        <v>113</v>
      </c>
      <c r="B17" s="104">
        <v>230.4</v>
      </c>
      <c r="C17" s="104">
        <v>254.12</v>
      </c>
      <c r="D17" s="104">
        <v>278.32</v>
      </c>
      <c r="E17" s="101">
        <v>302.48</v>
      </c>
      <c r="G17" t="s">
        <v>127</v>
      </c>
    </row>
    <row r="18" spans="1:8" ht="15.75" thickBot="1" x14ac:dyDescent="0.3">
      <c r="A18" s="9" t="s">
        <v>121</v>
      </c>
      <c r="B18" s="112">
        <f>B19+B20</f>
        <v>0</v>
      </c>
      <c r="C18" s="58" t="s">
        <v>144</v>
      </c>
      <c r="D18" s="114" t="s">
        <v>143</v>
      </c>
      <c r="E18" s="115" t="s">
        <v>134</v>
      </c>
      <c r="G18" t="s">
        <v>128</v>
      </c>
    </row>
    <row r="19" spans="1:8" x14ac:dyDescent="0.25">
      <c r="A19" t="s">
        <v>119</v>
      </c>
      <c r="B19" s="105">
        <v>0</v>
      </c>
      <c r="C19" s="79" t="e">
        <f>D19/B19</f>
        <v>#DIV/0!</v>
      </c>
      <c r="D19" s="1">
        <f>((B15*B16+C15*C16+D15*D16+E15*E16)*B19)</f>
        <v>0</v>
      </c>
      <c r="E19" s="110">
        <f>D19</f>
        <v>0</v>
      </c>
      <c r="G19" t="s">
        <v>102</v>
      </c>
    </row>
    <row r="20" spans="1:8" x14ac:dyDescent="0.25">
      <c r="A20" t="s">
        <v>25</v>
      </c>
      <c r="B20" s="106">
        <v>0</v>
      </c>
      <c r="C20" s="80" t="e">
        <f>D20/B20</f>
        <v>#DIV/0!</v>
      </c>
      <c r="D20" s="1">
        <f>((B15*B17+C15*C17+D15*D17+E15*E17)*B20)</f>
        <v>0</v>
      </c>
      <c r="E20" s="110">
        <f>D20</f>
        <v>0</v>
      </c>
      <c r="F20" s="31"/>
      <c r="G20" t="s">
        <v>104</v>
      </c>
    </row>
    <row r="21" spans="1:8" x14ac:dyDescent="0.25">
      <c r="A21" t="s">
        <v>124</v>
      </c>
      <c r="B21" s="106">
        <v>0</v>
      </c>
      <c r="C21" s="80" t="e">
        <f>D21/B21</f>
        <v>#DIV/0!</v>
      </c>
      <c r="D21" s="1">
        <f>B21*E13</f>
        <v>0</v>
      </c>
      <c r="E21" t="s">
        <v>70</v>
      </c>
      <c r="G21" t="s">
        <v>132</v>
      </c>
    </row>
    <row r="22" spans="1:8" x14ac:dyDescent="0.25">
      <c r="A22" t="s">
        <v>125</v>
      </c>
      <c r="B22" s="106">
        <v>0</v>
      </c>
      <c r="C22" s="80" t="e">
        <f>D22/B22</f>
        <v>#DIV/0!</v>
      </c>
      <c r="D22" s="1">
        <f>B22*E12</f>
        <v>0</v>
      </c>
      <c r="E22" t="s">
        <v>70</v>
      </c>
      <c r="G22" t="s">
        <v>131</v>
      </c>
    </row>
    <row r="23" spans="1:8" x14ac:dyDescent="0.25">
      <c r="A23" t="s">
        <v>120</v>
      </c>
      <c r="B23" s="77">
        <v>0</v>
      </c>
      <c r="C23" s="80" t="e">
        <f>D23/B23</f>
        <v>#DIV/0!</v>
      </c>
      <c r="D23" s="1">
        <f>B23*(D7*B19)</f>
        <v>0</v>
      </c>
      <c r="E23" t="s">
        <v>70</v>
      </c>
      <c r="G23" t="s">
        <v>130</v>
      </c>
    </row>
    <row r="24" spans="1:8" x14ac:dyDescent="0.25">
      <c r="A24" t="s">
        <v>114</v>
      </c>
      <c r="B24" s="106">
        <v>0</v>
      </c>
      <c r="C24" s="100" t="e">
        <f>D24/B24</f>
        <v>#DIV/0!</v>
      </c>
      <c r="D24" s="1">
        <f>B24*E13</f>
        <v>0</v>
      </c>
      <c r="E24" t="s">
        <v>70</v>
      </c>
      <c r="G24" t="s">
        <v>129</v>
      </c>
    </row>
    <row r="25" spans="1:8" x14ac:dyDescent="0.25">
      <c r="A25" t="s">
        <v>139</v>
      </c>
      <c r="B25" s="77">
        <v>0</v>
      </c>
      <c r="C25" s="80">
        <f>D25/45</f>
        <v>0</v>
      </c>
      <c r="D25" s="1">
        <f>B25*E9</f>
        <v>0</v>
      </c>
      <c r="E25" t="s">
        <v>70</v>
      </c>
    </row>
    <row r="26" spans="1:8" ht="15.75" thickBot="1" x14ac:dyDescent="0.3">
      <c r="A26" t="s">
        <v>117</v>
      </c>
      <c r="B26" s="107">
        <v>0</v>
      </c>
      <c r="C26" s="80" t="e">
        <f>D26/B26</f>
        <v>#DIV/0!</v>
      </c>
      <c r="D26" s="1">
        <f>B26*E8</f>
        <v>0</v>
      </c>
      <c r="E26" t="s">
        <v>70</v>
      </c>
      <c r="G26" t="s">
        <v>156</v>
      </c>
    </row>
    <row r="27" spans="1:8" ht="15.75" thickBot="1" x14ac:dyDescent="0.3">
      <c r="A27" t="s">
        <v>118</v>
      </c>
      <c r="B27" s="107">
        <v>0</v>
      </c>
      <c r="C27" s="80" t="e">
        <f>D27/B27</f>
        <v>#DIV/0!</v>
      </c>
      <c r="D27" s="1">
        <f>B27*E8</f>
        <v>0</v>
      </c>
      <c r="E27" s="111">
        <f>D27</f>
        <v>0</v>
      </c>
      <c r="G27" t="s">
        <v>162</v>
      </c>
    </row>
    <row r="28" spans="1:8" x14ac:dyDescent="0.25">
      <c r="A28" t="s">
        <v>86</v>
      </c>
      <c r="B28" s="107">
        <v>0</v>
      </c>
      <c r="C28" s="100" t="e">
        <f>D28/B28</f>
        <v>#DIV/0!</v>
      </c>
      <c r="D28" s="1">
        <f>C8*B28</f>
        <v>0</v>
      </c>
      <c r="E28" t="s">
        <v>70</v>
      </c>
      <c r="G28" t="s">
        <v>163</v>
      </c>
    </row>
    <row r="29" spans="1:8" x14ac:dyDescent="0.25">
      <c r="A29" t="s">
        <v>69</v>
      </c>
      <c r="B29" s="107">
        <v>0</v>
      </c>
      <c r="C29" s="100" t="e">
        <f>D29/B29</f>
        <v>#DIV/0!</v>
      </c>
      <c r="D29" s="1">
        <f>C9*B29</f>
        <v>0</v>
      </c>
      <c r="E29" t="s">
        <v>70</v>
      </c>
      <c r="G29" t="s">
        <v>155</v>
      </c>
    </row>
    <row r="30" spans="1:8" ht="15.75" thickBot="1" x14ac:dyDescent="0.3">
      <c r="A30" s="2" t="s">
        <v>152</v>
      </c>
      <c r="B30" s="78">
        <v>0</v>
      </c>
      <c r="C30" s="81"/>
      <c r="D30" s="5">
        <f>B30*Sheet2!C16</f>
        <v>0</v>
      </c>
      <c r="E30" s="50" t="s">
        <v>153</v>
      </c>
    </row>
    <row r="31" spans="1:8" ht="15.75" thickBot="1" x14ac:dyDescent="0.3">
      <c r="A31" s="30"/>
      <c r="C31" s="39" t="s">
        <v>123</v>
      </c>
      <c r="D31" s="116">
        <f>SUM(D19:D30)</f>
        <v>0</v>
      </c>
      <c r="E31" s="117">
        <f>E27+E20+E19</f>
        <v>0</v>
      </c>
      <c r="F31" s="3" t="s">
        <v>135</v>
      </c>
      <c r="H31" s="3" t="s">
        <v>105</v>
      </c>
    </row>
    <row r="32" spans="1:8" x14ac:dyDescent="0.25">
      <c r="A32" s="128" t="s">
        <v>158</v>
      </c>
      <c r="D32" s="6"/>
      <c r="H32" t="s">
        <v>146</v>
      </c>
    </row>
    <row r="33" spans="1:10" x14ac:dyDescent="0.25">
      <c r="A33" s="30"/>
      <c r="B33" s="3" t="s">
        <v>85</v>
      </c>
      <c r="D33" s="6" t="e">
        <f>D31/B18</f>
        <v>#DIV/0!</v>
      </c>
      <c r="E33" s="117" t="e">
        <f>E31/B18</f>
        <v>#DIV/0!</v>
      </c>
      <c r="F33" t="s">
        <v>94</v>
      </c>
      <c r="G33" t="s">
        <v>93</v>
      </c>
      <c r="H33" s="4" t="s">
        <v>173</v>
      </c>
      <c r="I33" s="4"/>
    </row>
    <row r="34" spans="1:10" ht="15.75" thickBot="1" x14ac:dyDescent="0.3">
      <c r="A34" s="30"/>
      <c r="B34" s="135">
        <v>12.78</v>
      </c>
      <c r="D34" s="6"/>
      <c r="E34" s="126"/>
      <c r="H34" s="4"/>
      <c r="I34" s="4"/>
    </row>
    <row r="35" spans="1:10" ht="20.25" thickBot="1" x14ac:dyDescent="0.35">
      <c r="A35" s="137" t="s">
        <v>166</v>
      </c>
      <c r="B35" s="138">
        <v>1</v>
      </c>
      <c r="C35" s="136" t="s">
        <v>164</v>
      </c>
      <c r="D35" s="134">
        <f>B35*(B18*B34)</f>
        <v>0</v>
      </c>
      <c r="E35" s="126"/>
      <c r="H35" s="88" t="s">
        <v>174</v>
      </c>
      <c r="I35" s="4"/>
    </row>
    <row r="36" spans="1:10" x14ac:dyDescent="0.25">
      <c r="A36" s="30"/>
      <c r="B36" s="115" t="s">
        <v>165</v>
      </c>
      <c r="D36" s="6"/>
      <c r="E36" s="126"/>
      <c r="H36" s="88" t="s">
        <v>147</v>
      </c>
      <c r="I36" s="4"/>
    </row>
    <row r="37" spans="1:10" ht="21" x14ac:dyDescent="0.35">
      <c r="A37" s="131" t="s">
        <v>159</v>
      </c>
      <c r="B37" s="3"/>
      <c r="D37" s="6"/>
      <c r="E37" s="126"/>
      <c r="H37" s="30" t="s">
        <v>106</v>
      </c>
      <c r="I37" s="4"/>
    </row>
    <row r="38" spans="1:10" ht="15.75" thickBot="1" x14ac:dyDescent="0.3">
      <c r="A38" s="3" t="s">
        <v>145</v>
      </c>
      <c r="H38" s="4"/>
      <c r="I38" s="4"/>
    </row>
    <row r="39" spans="1:10" ht="16.5" thickBot="1" x14ac:dyDescent="0.3">
      <c r="A39" s="124" t="s">
        <v>84</v>
      </c>
      <c r="B39" s="123">
        <f>D31</f>
        <v>0</v>
      </c>
      <c r="C39" t="s">
        <v>136</v>
      </c>
      <c r="D39" t="s">
        <v>175</v>
      </c>
      <c r="H39" s="88" t="s">
        <v>105</v>
      </c>
      <c r="I39" s="4"/>
    </row>
    <row r="40" spans="1:10" ht="15.75" x14ac:dyDescent="0.25">
      <c r="A40" s="48"/>
      <c r="B40" s="49"/>
      <c r="H40" s="30" t="s">
        <v>171</v>
      </c>
      <c r="I40" s="4"/>
    </row>
    <row r="41" spans="1:10" ht="15.75" thickBot="1" x14ac:dyDescent="0.3">
      <c r="A41" t="s">
        <v>87</v>
      </c>
      <c r="E41" s="4"/>
      <c r="F41" s="30"/>
      <c r="G41" s="30"/>
      <c r="H41" s="30" t="s">
        <v>107</v>
      </c>
      <c r="I41" s="4"/>
    </row>
    <row r="42" spans="1:10" ht="15.75" thickBot="1" x14ac:dyDescent="0.3">
      <c r="A42" s="51" t="s">
        <v>10</v>
      </c>
      <c r="B42" s="52" t="s">
        <v>33</v>
      </c>
      <c r="C42" s="53"/>
      <c r="E42" s="62" t="s">
        <v>91</v>
      </c>
      <c r="F42" s="59" t="e">
        <f>E43+E44+E45+E46+E47+E48+E49+E50+E51+E52+E53+E54+E55</f>
        <v>#DIV/0!</v>
      </c>
      <c r="G42" s="30"/>
      <c r="H42" s="30" t="s">
        <v>108</v>
      </c>
      <c r="I42" s="4"/>
    </row>
    <row r="43" spans="1:10" x14ac:dyDescent="0.25">
      <c r="A43" t="s">
        <v>26</v>
      </c>
      <c r="B43">
        <v>0.8</v>
      </c>
      <c r="C43" s="20">
        <f>B43*B39/100</f>
        <v>0</v>
      </c>
      <c r="E43" s="64" t="e">
        <f>C43/B18</f>
        <v>#DIV/0!</v>
      </c>
      <c r="F43" s="47"/>
      <c r="G43" s="30"/>
      <c r="H43" s="4"/>
      <c r="I43" s="4"/>
    </row>
    <row r="44" spans="1:10" x14ac:dyDescent="0.25">
      <c r="A44" t="s">
        <v>36</v>
      </c>
      <c r="B44">
        <v>1.1000000000000001</v>
      </c>
      <c r="C44" s="20">
        <f>B44*B39/100</f>
        <v>0</v>
      </c>
      <c r="E44" s="65" t="e">
        <f>C44/B18</f>
        <v>#DIV/0!</v>
      </c>
      <c r="F44" s="47"/>
      <c r="G44" s="30"/>
      <c r="H44" s="128"/>
      <c r="I44" s="129"/>
      <c r="J44" s="130"/>
    </row>
    <row r="45" spans="1:10" x14ac:dyDescent="0.25">
      <c r="A45" t="s">
        <v>27</v>
      </c>
      <c r="B45">
        <v>1.2</v>
      </c>
      <c r="C45" s="20">
        <f>B45*B39/100</f>
        <v>0</v>
      </c>
      <c r="E45" s="65" t="e">
        <f>C45/B18</f>
        <v>#DIV/0!</v>
      </c>
      <c r="F45" s="47"/>
      <c r="G45" s="30"/>
      <c r="H45" s="88"/>
      <c r="I45" s="4"/>
    </row>
    <row r="46" spans="1:10" x14ac:dyDescent="0.25">
      <c r="A46" t="s">
        <v>0</v>
      </c>
      <c r="B46">
        <v>4.2</v>
      </c>
      <c r="C46" s="20">
        <f>B46*B39/100</f>
        <v>0</v>
      </c>
      <c r="E46" s="65" t="e">
        <f>C46/B18</f>
        <v>#DIV/0!</v>
      </c>
      <c r="F46" s="47"/>
      <c r="G46" s="30"/>
      <c r="H46" s="30"/>
      <c r="I46" s="4"/>
    </row>
    <row r="47" spans="1:10" x14ac:dyDescent="0.25">
      <c r="A47" t="s">
        <v>28</v>
      </c>
      <c r="B47">
        <v>3.2</v>
      </c>
      <c r="C47" s="20">
        <f>B47*B39/100</f>
        <v>0</v>
      </c>
      <c r="E47" s="65" t="e">
        <f>C47/B18</f>
        <v>#DIV/0!</v>
      </c>
      <c r="F47" s="47"/>
      <c r="G47" s="30"/>
      <c r="H47" s="30"/>
      <c r="I47" s="4"/>
    </row>
    <row r="48" spans="1:10" x14ac:dyDescent="0.25">
      <c r="A48" t="s">
        <v>29</v>
      </c>
      <c r="B48">
        <v>2.5</v>
      </c>
      <c r="C48" s="21">
        <f>B48*B39/100</f>
        <v>0</v>
      </c>
      <c r="E48" s="65" t="e">
        <f>C48/B18</f>
        <v>#DIV/0!</v>
      </c>
      <c r="F48" s="47"/>
      <c r="G48" s="30"/>
      <c r="H48" s="30"/>
      <c r="I48" s="4"/>
    </row>
    <row r="49" spans="1:14" x14ac:dyDescent="0.25">
      <c r="A49" t="s">
        <v>1</v>
      </c>
      <c r="B49" s="87">
        <v>1</v>
      </c>
      <c r="C49" s="21">
        <f>B49*B39/100</f>
        <v>0</v>
      </c>
      <c r="E49" s="65" t="e">
        <f>C49/B18</f>
        <v>#DIV/0!</v>
      </c>
      <c r="F49" s="47"/>
      <c r="G49" s="30"/>
      <c r="H49" s="4"/>
      <c r="I49" s="4"/>
    </row>
    <row r="50" spans="1:14" x14ac:dyDescent="0.25">
      <c r="A50" t="s">
        <v>17</v>
      </c>
      <c r="B50">
        <v>5.5</v>
      </c>
      <c r="C50" s="21">
        <f>B50*B39/100</f>
        <v>0</v>
      </c>
      <c r="E50" s="65" t="e">
        <f>C50/B18</f>
        <v>#DIV/0!</v>
      </c>
      <c r="F50" s="47"/>
      <c r="G50" s="30"/>
      <c r="H50" s="128"/>
      <c r="I50" s="129"/>
      <c r="J50" s="130"/>
      <c r="K50" s="130"/>
      <c r="L50" s="130"/>
      <c r="M50" s="130"/>
      <c r="N50" s="130"/>
    </row>
    <row r="51" spans="1:14" x14ac:dyDescent="0.25">
      <c r="A51" t="s">
        <v>16</v>
      </c>
      <c r="B51">
        <v>10.3</v>
      </c>
      <c r="C51" s="21">
        <f>B51*B39/100</f>
        <v>0</v>
      </c>
      <c r="E51" s="65" t="e">
        <f>C51/B18</f>
        <v>#DIV/0!</v>
      </c>
      <c r="F51" s="47"/>
      <c r="G51" s="30"/>
      <c r="H51" s="4"/>
      <c r="I51" s="4"/>
    </row>
    <row r="52" spans="1:14" x14ac:dyDescent="0.25">
      <c r="A52" t="s">
        <v>18</v>
      </c>
      <c r="B52">
        <v>1.5</v>
      </c>
      <c r="C52" s="21">
        <f>B52*B39/100</f>
        <v>0</v>
      </c>
      <c r="E52" s="65" t="e">
        <f>C52/B18</f>
        <v>#DIV/0!</v>
      </c>
      <c r="F52" s="47"/>
      <c r="G52" s="30"/>
      <c r="H52" s="4"/>
      <c r="I52" s="4"/>
    </row>
    <row r="53" spans="1:14" x14ac:dyDescent="0.25">
      <c r="A53" t="s">
        <v>22</v>
      </c>
      <c r="B53">
        <v>1.5</v>
      </c>
      <c r="C53" s="21">
        <f>B53*B39/100</f>
        <v>0</v>
      </c>
      <c r="E53" s="65" t="e">
        <f>C53/B18</f>
        <v>#DIV/0!</v>
      </c>
      <c r="F53" s="47"/>
      <c r="G53" s="30"/>
      <c r="H53" s="4"/>
      <c r="I53" s="4"/>
    </row>
    <row r="54" spans="1:14" x14ac:dyDescent="0.25">
      <c r="A54" t="s">
        <v>2</v>
      </c>
      <c r="B54">
        <v>4.4000000000000004</v>
      </c>
      <c r="C54" s="21">
        <f>B54*B39/100</f>
        <v>0</v>
      </c>
      <c r="E54" s="65" t="e">
        <f>C54/B18</f>
        <v>#DIV/0!</v>
      </c>
      <c r="F54" s="47"/>
      <c r="G54" s="30"/>
      <c r="H54" s="4"/>
      <c r="I54" s="4"/>
    </row>
    <row r="55" spans="1:14" ht="15.75" thickBot="1" x14ac:dyDescent="0.3">
      <c r="A55" s="2" t="s">
        <v>71</v>
      </c>
      <c r="B55" s="2">
        <v>0.5</v>
      </c>
      <c r="C55" s="23">
        <f>B55*B39/100</f>
        <v>0</v>
      </c>
      <c r="E55" s="66" t="e">
        <f>C55/B18</f>
        <v>#DIV/0!</v>
      </c>
      <c r="F55" s="47"/>
      <c r="G55" s="30"/>
      <c r="H55" s="4"/>
      <c r="I55" s="4"/>
    </row>
    <row r="56" spans="1:14" ht="15.75" thickBot="1" x14ac:dyDescent="0.3">
      <c r="C56" s="6"/>
      <c r="D56" s="59">
        <f>C43+C44+C45+C46+C47+C48+C49+C50+C51+C52+C53+C54+C55</f>
        <v>0</v>
      </c>
      <c r="E56" s="63"/>
      <c r="F56" s="47"/>
      <c r="G56" s="30"/>
      <c r="H56" s="4"/>
      <c r="I56" s="4"/>
    </row>
    <row r="57" spans="1:14" ht="15.75" thickBot="1" x14ac:dyDescent="0.3">
      <c r="C57" s="6"/>
      <c r="D57" s="1"/>
      <c r="E57" s="63"/>
      <c r="F57" s="47"/>
      <c r="G57" s="30"/>
      <c r="H57" s="4"/>
      <c r="I57" s="4"/>
    </row>
    <row r="58" spans="1:14" ht="15.75" thickBot="1" x14ac:dyDescent="0.3">
      <c r="A58" s="51" t="s">
        <v>9</v>
      </c>
      <c r="B58" s="52" t="s">
        <v>33</v>
      </c>
      <c r="C58" s="53"/>
      <c r="E58" s="62" t="s">
        <v>91</v>
      </c>
      <c r="F58" s="59" t="e">
        <f>E59+E60+E61+E62+E63+E64+E65+E66+E67+E68+E69+E70</f>
        <v>#DIV/0!</v>
      </c>
      <c r="G58" s="30"/>
      <c r="H58" s="4"/>
      <c r="I58" s="4"/>
    </row>
    <row r="59" spans="1:14" x14ac:dyDescent="0.25">
      <c r="A59" t="s">
        <v>88</v>
      </c>
      <c r="B59">
        <v>3.9</v>
      </c>
      <c r="C59" s="22">
        <f>B59*B39/100</f>
        <v>0</v>
      </c>
      <c r="E59" s="64" t="e">
        <f>C59/B18</f>
        <v>#DIV/0!</v>
      </c>
      <c r="F59" s="47"/>
      <c r="G59" s="30"/>
      <c r="H59" s="4"/>
      <c r="I59" s="4"/>
    </row>
    <row r="60" spans="1:14" x14ac:dyDescent="0.25">
      <c r="A60" t="s">
        <v>89</v>
      </c>
      <c r="B60">
        <v>3.4</v>
      </c>
      <c r="C60" s="21">
        <f>B60*B39/100</f>
        <v>0</v>
      </c>
      <c r="E60" s="65" t="e">
        <f>C60/B18</f>
        <v>#DIV/0!</v>
      </c>
      <c r="F60" s="47"/>
      <c r="G60" s="30"/>
      <c r="H60" s="4"/>
      <c r="I60" s="4"/>
    </row>
    <row r="61" spans="1:14" x14ac:dyDescent="0.25">
      <c r="A61" t="s">
        <v>72</v>
      </c>
      <c r="B61">
        <v>0.8</v>
      </c>
      <c r="C61" s="21">
        <f>B61*B39/100</f>
        <v>0</v>
      </c>
      <c r="E61" s="65" t="e">
        <f>C61/B18</f>
        <v>#DIV/0!</v>
      </c>
      <c r="F61" s="47"/>
      <c r="G61" s="30"/>
      <c r="H61" s="4"/>
      <c r="I61" s="4"/>
    </row>
    <row r="62" spans="1:14" x14ac:dyDescent="0.25">
      <c r="A62" t="s">
        <v>3</v>
      </c>
      <c r="B62">
        <v>2.6</v>
      </c>
      <c r="C62" s="21">
        <f>B62*B39/100</f>
        <v>0</v>
      </c>
      <c r="E62" s="65" t="e">
        <f>C62/B18</f>
        <v>#DIV/0!</v>
      </c>
      <c r="F62" s="47"/>
      <c r="G62" s="30"/>
      <c r="H62" s="4"/>
      <c r="I62" s="4"/>
    </row>
    <row r="63" spans="1:14" x14ac:dyDescent="0.25">
      <c r="A63" t="s">
        <v>4</v>
      </c>
      <c r="B63">
        <v>3.1</v>
      </c>
      <c r="C63" s="21">
        <f>B63*B39/100</f>
        <v>0</v>
      </c>
      <c r="E63" s="65" t="e">
        <f>C63/B18</f>
        <v>#DIV/0!</v>
      </c>
      <c r="F63" s="47"/>
      <c r="G63" s="30"/>
      <c r="H63" s="4"/>
      <c r="I63" s="4"/>
    </row>
    <row r="64" spans="1:14" x14ac:dyDescent="0.25">
      <c r="A64" t="s">
        <v>5</v>
      </c>
      <c r="B64">
        <v>3.8</v>
      </c>
      <c r="C64" s="21">
        <f>B64*B39/100</f>
        <v>0</v>
      </c>
      <c r="E64" s="65" t="e">
        <f>C64/B18</f>
        <v>#DIV/0!</v>
      </c>
      <c r="F64" s="47"/>
      <c r="G64" s="30"/>
      <c r="H64" s="4"/>
      <c r="I64" s="4"/>
    </row>
    <row r="65" spans="1:9" x14ac:dyDescent="0.25">
      <c r="A65" t="s">
        <v>23</v>
      </c>
      <c r="B65">
        <v>1.8</v>
      </c>
      <c r="C65" s="21">
        <f>B65*B39/100</f>
        <v>0</v>
      </c>
      <c r="E65" s="65" t="e">
        <f>C65/B18</f>
        <v>#DIV/0!</v>
      </c>
      <c r="F65" s="47"/>
      <c r="G65" s="30"/>
      <c r="H65" s="4"/>
      <c r="I65" s="4"/>
    </row>
    <row r="66" spans="1:9" x14ac:dyDescent="0.25">
      <c r="A66" t="s">
        <v>24</v>
      </c>
      <c r="B66">
        <v>0.8</v>
      </c>
      <c r="C66" s="21">
        <f>B66*B39/100</f>
        <v>0</v>
      </c>
      <c r="E66" s="65" t="e">
        <f>C66/B18</f>
        <v>#DIV/0!</v>
      </c>
      <c r="F66" s="47"/>
      <c r="G66" s="30"/>
      <c r="H66" s="4"/>
      <c r="I66" s="4"/>
    </row>
    <row r="67" spans="1:9" x14ac:dyDescent="0.25">
      <c r="A67" t="s">
        <v>19</v>
      </c>
      <c r="B67">
        <v>1.8</v>
      </c>
      <c r="C67" s="21">
        <f>B67*B39/100</f>
        <v>0</v>
      </c>
      <c r="E67" s="65" t="e">
        <f>C67/B18</f>
        <v>#DIV/0!</v>
      </c>
      <c r="F67" s="47"/>
      <c r="G67" s="30"/>
      <c r="H67" s="4"/>
      <c r="I67" s="4"/>
    </row>
    <row r="68" spans="1:9" x14ac:dyDescent="0.25">
      <c r="A68" t="s">
        <v>6</v>
      </c>
      <c r="B68">
        <v>3.5</v>
      </c>
      <c r="C68" s="21">
        <f>B68*B39/100</f>
        <v>0</v>
      </c>
      <c r="E68" s="65" t="e">
        <f>C68/B18</f>
        <v>#DIV/0!</v>
      </c>
      <c r="F68" s="47"/>
      <c r="G68" s="30"/>
      <c r="H68" s="4"/>
      <c r="I68" s="4"/>
    </row>
    <row r="69" spans="1:9" x14ac:dyDescent="0.25">
      <c r="A69" s="4" t="s">
        <v>20</v>
      </c>
      <c r="B69" s="4">
        <v>0.5</v>
      </c>
      <c r="C69" s="21">
        <f>B69*B39/100</f>
        <v>0</v>
      </c>
      <c r="E69" s="65" t="e">
        <f>C69/B18</f>
        <v>#DIV/0!</v>
      </c>
      <c r="F69" s="47"/>
      <c r="G69" s="30"/>
      <c r="H69" s="4"/>
      <c r="I69" s="4"/>
    </row>
    <row r="70" spans="1:9" ht="15.75" thickBot="1" x14ac:dyDescent="0.3">
      <c r="A70" s="2" t="s">
        <v>7</v>
      </c>
      <c r="B70" s="2">
        <v>1.1000000000000001</v>
      </c>
      <c r="C70" s="23">
        <f>B70*B39/100</f>
        <v>0</v>
      </c>
      <c r="E70" s="66" t="e">
        <f>C70/B18</f>
        <v>#DIV/0!</v>
      </c>
      <c r="F70" s="47"/>
      <c r="G70" s="30"/>
      <c r="H70" s="4"/>
      <c r="I70" s="4"/>
    </row>
    <row r="71" spans="1:9" ht="15.75" thickBot="1" x14ac:dyDescent="0.3">
      <c r="C71" s="6"/>
      <c r="D71" s="59">
        <f>C59+C60+C61+C62+C63+C64+C65+C66+C67+C68+C69+C70</f>
        <v>0</v>
      </c>
      <c r="E71" s="63"/>
      <c r="F71" s="47"/>
      <c r="G71" s="30"/>
      <c r="H71" s="4"/>
      <c r="I71" s="4"/>
    </row>
    <row r="72" spans="1:9" ht="15.75" thickBot="1" x14ac:dyDescent="0.3">
      <c r="E72" s="63"/>
      <c r="F72" s="47"/>
      <c r="G72" s="30"/>
      <c r="H72" s="4"/>
      <c r="I72" s="4"/>
    </row>
    <row r="73" spans="1:9" ht="15.75" thickBot="1" x14ac:dyDescent="0.3">
      <c r="A73" s="51" t="s">
        <v>8</v>
      </c>
      <c r="B73" s="51" t="s">
        <v>33</v>
      </c>
      <c r="C73" s="51"/>
      <c r="E73" s="62" t="s">
        <v>91</v>
      </c>
      <c r="F73" s="59" t="e">
        <f>E74+E75+E76+E77+E78+E79+E80+E81+E82+E83+E84+E85+E86+E87</f>
        <v>#DIV/0!</v>
      </c>
      <c r="G73" s="30"/>
      <c r="H73" s="4"/>
      <c r="I73" s="4"/>
    </row>
    <row r="74" spans="1:9" x14ac:dyDescent="0.25">
      <c r="A74" t="s">
        <v>11</v>
      </c>
      <c r="B74">
        <v>3.1</v>
      </c>
      <c r="C74" s="22">
        <f>B74*B39/100</f>
        <v>0</v>
      </c>
      <c r="E74" s="67" t="e">
        <f>C74/B18</f>
        <v>#DIV/0!</v>
      </c>
      <c r="F74" s="47"/>
      <c r="G74" s="30"/>
      <c r="H74" s="4"/>
      <c r="I74" s="4"/>
    </row>
    <row r="75" spans="1:9" x14ac:dyDescent="0.25">
      <c r="A75" t="s">
        <v>76</v>
      </c>
      <c r="B75">
        <v>1</v>
      </c>
      <c r="C75" s="21">
        <f>B75*B39/100</f>
        <v>0</v>
      </c>
      <c r="E75" s="68" t="e">
        <f>C75/B18</f>
        <v>#DIV/0!</v>
      </c>
      <c r="F75" s="47"/>
      <c r="G75" s="30"/>
      <c r="H75" s="4"/>
      <c r="I75" s="4"/>
    </row>
    <row r="76" spans="1:9" x14ac:dyDescent="0.25">
      <c r="A76" t="s">
        <v>12</v>
      </c>
      <c r="B76">
        <v>4.0999999999999996</v>
      </c>
      <c r="C76" s="21">
        <f>B76*B39/100</f>
        <v>0</v>
      </c>
      <c r="E76" s="68" t="e">
        <f>C76/B18</f>
        <v>#DIV/0!</v>
      </c>
      <c r="F76" s="47"/>
      <c r="G76" s="30"/>
      <c r="H76" s="4"/>
      <c r="I76" s="4"/>
    </row>
    <row r="77" spans="1:9" x14ac:dyDescent="0.25">
      <c r="A77" t="s">
        <v>75</v>
      </c>
      <c r="B77">
        <v>5.5</v>
      </c>
      <c r="C77" s="89">
        <f>B77*B39/100</f>
        <v>0</v>
      </c>
      <c r="E77" s="68" t="e">
        <f>C77/B18</f>
        <v>#DIV/0!</v>
      </c>
      <c r="F77" s="47"/>
      <c r="G77" s="30"/>
      <c r="H77" s="4"/>
      <c r="I77" s="4"/>
    </row>
    <row r="78" spans="1:9" x14ac:dyDescent="0.25">
      <c r="A78" t="s">
        <v>79</v>
      </c>
      <c r="B78">
        <v>4.5</v>
      </c>
      <c r="C78" s="21">
        <f>B78*B39/100</f>
        <v>0</v>
      </c>
      <c r="E78" s="68" t="e">
        <f>C78/B18</f>
        <v>#DIV/0!</v>
      </c>
      <c r="F78" s="47"/>
      <c r="G78" s="30"/>
      <c r="H78" s="4"/>
      <c r="I78" s="4"/>
    </row>
    <row r="79" spans="1:9" x14ac:dyDescent="0.25">
      <c r="A79" t="s">
        <v>78</v>
      </c>
      <c r="B79">
        <v>2.5</v>
      </c>
      <c r="C79" s="21">
        <f>B79*B39/100</f>
        <v>0</v>
      </c>
      <c r="E79" s="68" t="e">
        <f>C79/B18</f>
        <v>#DIV/0!</v>
      </c>
      <c r="F79" s="47"/>
      <c r="G79" s="30"/>
      <c r="H79" s="4"/>
      <c r="I79" s="4"/>
    </row>
    <row r="80" spans="1:9" x14ac:dyDescent="0.25">
      <c r="A80" t="s">
        <v>21</v>
      </c>
      <c r="B80">
        <v>1</v>
      </c>
      <c r="C80" s="21">
        <f>B80*B39/100</f>
        <v>0</v>
      </c>
      <c r="E80" s="68" t="e">
        <f>C80/B18</f>
        <v>#DIV/0!</v>
      </c>
      <c r="F80" s="47"/>
      <c r="G80" s="30"/>
      <c r="H80" s="4"/>
      <c r="I80" s="4"/>
    </row>
    <row r="81" spans="1:9" x14ac:dyDescent="0.25">
      <c r="A81" t="s">
        <v>80</v>
      </c>
      <c r="B81">
        <v>0.3</v>
      </c>
      <c r="C81" s="21">
        <f>B81*B39/100</f>
        <v>0</v>
      </c>
      <c r="E81" s="68" t="e">
        <f>C81/B18</f>
        <v>#DIV/0!</v>
      </c>
      <c r="F81" s="47"/>
      <c r="G81" s="30"/>
      <c r="H81" s="4"/>
      <c r="I81" s="4"/>
    </row>
    <row r="82" spans="1:9" x14ac:dyDescent="0.25">
      <c r="A82" t="s">
        <v>13</v>
      </c>
      <c r="B82">
        <v>4</v>
      </c>
      <c r="C82" s="21">
        <f>B82*B39/100</f>
        <v>0</v>
      </c>
      <c r="E82" s="68" t="e">
        <f>C82/B18</f>
        <v>#DIV/0!</v>
      </c>
      <c r="F82" s="30"/>
      <c r="G82" s="30"/>
      <c r="H82" s="4"/>
      <c r="I82" s="4"/>
    </row>
    <row r="83" spans="1:9" x14ac:dyDescent="0.25">
      <c r="A83" t="s">
        <v>14</v>
      </c>
      <c r="B83">
        <v>1</v>
      </c>
      <c r="C83" s="21">
        <f>B83*B39/100</f>
        <v>0</v>
      </c>
      <c r="E83" s="68" t="e">
        <f>C83/B18</f>
        <v>#DIV/0!</v>
      </c>
      <c r="F83" s="30"/>
      <c r="G83" s="30"/>
    </row>
    <row r="84" spans="1:9" x14ac:dyDescent="0.25">
      <c r="A84" t="s">
        <v>15</v>
      </c>
      <c r="B84">
        <v>0.5</v>
      </c>
      <c r="C84" s="21">
        <f>B84*B39/100</f>
        <v>0</v>
      </c>
      <c r="E84" s="68" t="e">
        <f>C84/B18</f>
        <v>#DIV/0!</v>
      </c>
      <c r="F84" s="30"/>
      <c r="G84" s="30"/>
    </row>
    <row r="85" spans="1:9" x14ac:dyDescent="0.25">
      <c r="A85" t="s">
        <v>73</v>
      </c>
      <c r="B85">
        <v>1.2</v>
      </c>
      <c r="C85" s="21">
        <f>B85*B39/100</f>
        <v>0</v>
      </c>
      <c r="E85" s="68" t="e">
        <f>C85/B18</f>
        <v>#DIV/0!</v>
      </c>
      <c r="F85" s="30"/>
      <c r="G85" s="30"/>
    </row>
    <row r="86" spans="1:9" x14ac:dyDescent="0.25">
      <c r="A86" t="s">
        <v>101</v>
      </c>
      <c r="B86">
        <v>5</v>
      </c>
      <c r="C86" s="21">
        <f>B86*B39/100</f>
        <v>0</v>
      </c>
      <c r="E86" s="68" t="e">
        <f>C86/B18</f>
        <v>#DIV/0!</v>
      </c>
      <c r="F86" s="30"/>
      <c r="G86" s="30"/>
    </row>
    <row r="87" spans="1:9" ht="15.75" thickBot="1" x14ac:dyDescent="0.3">
      <c r="A87" s="2" t="s">
        <v>74</v>
      </c>
      <c r="B87" s="2">
        <v>1.5</v>
      </c>
      <c r="C87" s="23">
        <f>B87*B39/100</f>
        <v>0</v>
      </c>
      <c r="E87" s="69" t="e">
        <f>C87/B18</f>
        <v>#DIV/0!</v>
      </c>
      <c r="F87" s="30"/>
      <c r="G87" s="30"/>
    </row>
    <row r="88" spans="1:9" ht="15.75" thickBot="1" x14ac:dyDescent="0.3">
      <c r="B88" s="40">
        <f>SUM(B43:B87)</f>
        <v>99.999999999999972</v>
      </c>
      <c r="C88" s="6"/>
      <c r="D88" s="59">
        <f>C74+C75+C76+C77+C78+C79+C80+C81+C82+C83+C84+C85+C86+C87</f>
        <v>0</v>
      </c>
      <c r="E88" s="39" t="s">
        <v>92</v>
      </c>
      <c r="F88" s="59" t="e">
        <f>SUM(F42:F87)</f>
        <v>#DIV/0!</v>
      </c>
      <c r="G88" s="30"/>
    </row>
    <row r="89" spans="1:9" ht="16.5" thickBot="1" x14ac:dyDescent="0.3">
      <c r="A89" s="39" t="s">
        <v>81</v>
      </c>
      <c r="B89" s="41">
        <f>B88-100</f>
        <v>0</v>
      </c>
      <c r="C89" s="60" t="s">
        <v>90</v>
      </c>
      <c r="D89" s="7">
        <f>SUM(D56:D88)</f>
        <v>0</v>
      </c>
      <c r="F89" s="47"/>
      <c r="G89" s="30"/>
    </row>
    <row r="90" spans="1:9" ht="15.75" x14ac:dyDescent="0.25">
      <c r="C90" s="18"/>
      <c r="D90" s="7"/>
      <c r="F90" s="30"/>
      <c r="G90" s="30"/>
    </row>
    <row r="91" spans="1:9" ht="16.5" thickBot="1" x14ac:dyDescent="0.3">
      <c r="B91" t="s">
        <v>34</v>
      </c>
      <c r="C91" s="18">
        <v>0.05</v>
      </c>
      <c r="D91" s="38">
        <f>D89*C91</f>
        <v>0</v>
      </c>
      <c r="F91" s="30"/>
      <c r="G91" s="30"/>
    </row>
    <row r="92" spans="1:9" ht="16.5" thickTop="1" x14ac:dyDescent="0.25">
      <c r="B92" t="s">
        <v>43</v>
      </c>
      <c r="D92" s="7">
        <f>D89+D90+D91</f>
        <v>0</v>
      </c>
      <c r="F92" s="30"/>
      <c r="G92" s="30"/>
    </row>
    <row r="93" spans="1:9" ht="15.75" x14ac:dyDescent="0.25">
      <c r="B93" t="s">
        <v>44</v>
      </c>
      <c r="D93" s="119">
        <v>0</v>
      </c>
      <c r="F93" s="30"/>
      <c r="G93" s="30"/>
    </row>
    <row r="94" spans="1:9" ht="18.75" x14ac:dyDescent="0.3">
      <c r="B94" s="8" t="s">
        <v>35</v>
      </c>
      <c r="C94" s="8"/>
      <c r="D94" s="19">
        <f>D92+D93</f>
        <v>0</v>
      </c>
      <c r="F94" s="30"/>
      <c r="G94" s="30"/>
    </row>
    <row r="95" spans="1:9" ht="15.75" x14ac:dyDescent="0.25">
      <c r="A95" s="3" t="s">
        <v>38</v>
      </c>
      <c r="D95" s="120">
        <v>0</v>
      </c>
      <c r="F95" s="30"/>
      <c r="G95" s="30"/>
    </row>
    <row r="96" spans="1:9" ht="15.75" x14ac:dyDescent="0.25">
      <c r="A96" s="3" t="s">
        <v>37</v>
      </c>
      <c r="D96" s="121">
        <v>0</v>
      </c>
      <c r="F96" s="30"/>
      <c r="G96" s="30"/>
    </row>
    <row r="97" spans="1:7" ht="15.75" x14ac:dyDescent="0.25">
      <c r="A97" s="3" t="s">
        <v>77</v>
      </c>
      <c r="D97" s="121">
        <v>0</v>
      </c>
      <c r="F97" s="30"/>
      <c r="G97" s="30"/>
    </row>
    <row r="98" spans="1:7" ht="15.75" x14ac:dyDescent="0.25">
      <c r="A98" s="3" t="s">
        <v>39</v>
      </c>
      <c r="D98" s="122">
        <v>0</v>
      </c>
      <c r="F98" s="30"/>
      <c r="G98" s="30"/>
    </row>
    <row r="99" spans="1:7" ht="18.75" x14ac:dyDescent="0.3">
      <c r="B99" s="3" t="s">
        <v>45</v>
      </c>
      <c r="C99" s="3"/>
      <c r="D99" s="19">
        <f>D94+D95+D96+D97+D98</f>
        <v>0</v>
      </c>
      <c r="F99" s="30"/>
      <c r="G99" s="30"/>
    </row>
    <row r="100" spans="1:7" ht="18.75" x14ac:dyDescent="0.3">
      <c r="A100" s="8" t="s">
        <v>30</v>
      </c>
      <c r="D100" s="1"/>
      <c r="F100" s="30"/>
      <c r="G100" s="30"/>
    </row>
    <row r="101" spans="1:7" x14ac:dyDescent="0.25">
      <c r="A101" s="11" t="s">
        <v>31</v>
      </c>
      <c r="B101" s="12"/>
      <c r="C101" s="12"/>
      <c r="D101" s="13"/>
      <c r="F101" s="30"/>
      <c r="G101" s="30"/>
    </row>
    <row r="102" spans="1:7" x14ac:dyDescent="0.25">
      <c r="A102" s="14" t="s">
        <v>32</v>
      </c>
      <c r="B102" s="4"/>
      <c r="C102" s="4"/>
      <c r="D102" s="15"/>
      <c r="F102" s="30"/>
      <c r="G102" s="30"/>
    </row>
    <row r="103" spans="1:7" x14ac:dyDescent="0.25">
      <c r="A103" s="14" t="s">
        <v>42</v>
      </c>
      <c r="B103" s="4"/>
      <c r="C103" s="4"/>
      <c r="D103" s="15"/>
      <c r="F103" s="30"/>
      <c r="G103" s="30"/>
    </row>
    <row r="104" spans="1:7" x14ac:dyDescent="0.25">
      <c r="A104" s="16" t="s">
        <v>66</v>
      </c>
      <c r="B104" s="10"/>
      <c r="C104" s="10"/>
      <c r="D104" s="17"/>
      <c r="F104" s="30"/>
      <c r="G104" s="30"/>
    </row>
    <row r="105" spans="1:7" ht="18.75" x14ac:dyDescent="0.3">
      <c r="A105" s="8" t="s">
        <v>68</v>
      </c>
      <c r="F105" s="30"/>
      <c r="G105" s="30"/>
    </row>
    <row r="106" spans="1:7" x14ac:dyDescent="0.25">
      <c r="A106" s="11" t="s">
        <v>59</v>
      </c>
      <c r="B106" s="12"/>
      <c r="C106" s="12"/>
      <c r="D106" s="13"/>
      <c r="F106" s="30"/>
      <c r="G106" s="30"/>
    </row>
    <row r="107" spans="1:7" x14ac:dyDescent="0.25">
      <c r="A107" s="14" t="s">
        <v>58</v>
      </c>
      <c r="B107" s="4"/>
      <c r="C107" s="4"/>
      <c r="D107" s="15"/>
      <c r="F107" s="30"/>
      <c r="G107" s="30"/>
    </row>
    <row r="108" spans="1:7" x14ac:dyDescent="0.25">
      <c r="A108" s="14" t="s">
        <v>40</v>
      </c>
      <c r="B108" s="4"/>
      <c r="C108" s="4"/>
      <c r="D108" s="15"/>
      <c r="F108" s="30"/>
      <c r="G108" s="30"/>
    </row>
    <row r="109" spans="1:7" x14ac:dyDescent="0.25">
      <c r="A109" s="16" t="s">
        <v>41</v>
      </c>
      <c r="B109" s="10"/>
      <c r="C109" s="10"/>
      <c r="D109" s="17"/>
      <c r="F109" s="30"/>
      <c r="G109" s="30"/>
    </row>
    <row r="110" spans="1:7" x14ac:dyDescent="0.25">
      <c r="F110" s="30"/>
      <c r="G110" s="30"/>
    </row>
    <row r="111" spans="1:7" ht="18.75" x14ac:dyDescent="0.3">
      <c r="A111" s="132" t="s">
        <v>160</v>
      </c>
      <c r="F111" s="30"/>
      <c r="G111" s="30"/>
    </row>
    <row r="112" spans="1:7" ht="19.5" thickBot="1" x14ac:dyDescent="0.35">
      <c r="A112" s="8" t="s">
        <v>100</v>
      </c>
      <c r="F112" s="30"/>
      <c r="G112" s="30"/>
    </row>
    <row r="113" spans="1:7" ht="16.5" thickBot="1" x14ac:dyDescent="0.3">
      <c r="A113" s="54" t="s">
        <v>46</v>
      </c>
      <c r="B113" s="54"/>
      <c r="C113" s="54"/>
      <c r="D113" s="54">
        <v>0.3</v>
      </c>
      <c r="E113" s="54">
        <v>0.6</v>
      </c>
      <c r="F113" s="30"/>
      <c r="G113" s="30"/>
    </row>
    <row r="114" spans="1:7" x14ac:dyDescent="0.25">
      <c r="C114" s="43" t="s">
        <v>51</v>
      </c>
      <c r="D114" s="42" t="s">
        <v>52</v>
      </c>
      <c r="E114" s="43" t="s">
        <v>53</v>
      </c>
      <c r="F114" s="30"/>
      <c r="G114" s="30"/>
    </row>
    <row r="115" spans="1:7" ht="15.75" thickBot="1" x14ac:dyDescent="0.3">
      <c r="A115" s="72" t="s">
        <v>49</v>
      </c>
      <c r="B115" s="2" t="s">
        <v>83</v>
      </c>
      <c r="C115" s="70" t="s">
        <v>50</v>
      </c>
      <c r="D115" s="71" t="s">
        <v>54</v>
      </c>
      <c r="E115" s="70" t="s">
        <v>55</v>
      </c>
      <c r="F115" s="30"/>
      <c r="G115" s="30"/>
    </row>
    <row r="116" spans="1:7" x14ac:dyDescent="0.25">
      <c r="A116" t="s">
        <v>60</v>
      </c>
      <c r="B116" s="75">
        <v>0</v>
      </c>
      <c r="C116" s="24">
        <f>B116*280</f>
        <v>0</v>
      </c>
      <c r="D116" s="32">
        <f>(C116*D113)+C116</f>
        <v>0</v>
      </c>
      <c r="E116" s="24">
        <f>(C116*E113)+C116</f>
        <v>0</v>
      </c>
      <c r="F116" s="30"/>
      <c r="G116" s="30"/>
    </row>
    <row r="117" spans="1:7" x14ac:dyDescent="0.25">
      <c r="A117" t="s">
        <v>61</v>
      </c>
      <c r="B117" s="75">
        <v>0</v>
      </c>
      <c r="C117" s="24">
        <f>B117*300</f>
        <v>0</v>
      </c>
      <c r="D117" s="32">
        <f>(C117*D113)+C117</f>
        <v>0</v>
      </c>
      <c r="E117" s="24">
        <f>(C117*E113)+C117</f>
        <v>0</v>
      </c>
      <c r="F117" s="30"/>
      <c r="G117" s="30"/>
    </row>
    <row r="118" spans="1:7" x14ac:dyDescent="0.25">
      <c r="A118" t="s">
        <v>62</v>
      </c>
      <c r="B118" s="75">
        <v>0</v>
      </c>
      <c r="C118" s="24">
        <f>B118*185</f>
        <v>0</v>
      </c>
      <c r="D118" s="32">
        <f>(C118*D113)+C118</f>
        <v>0</v>
      </c>
      <c r="E118" s="24">
        <f>(C118*E113)+C118</f>
        <v>0</v>
      </c>
      <c r="F118" s="30"/>
      <c r="G118" s="30"/>
    </row>
    <row r="119" spans="1:7" x14ac:dyDescent="0.25">
      <c r="A119" t="s">
        <v>63</v>
      </c>
      <c r="B119" s="75">
        <v>0</v>
      </c>
      <c r="C119" s="24">
        <f>B119*205</f>
        <v>0</v>
      </c>
      <c r="D119" s="32">
        <f>(C119*D113)+C119</f>
        <v>0</v>
      </c>
      <c r="E119" s="24">
        <f>(C119*E113)+C119</f>
        <v>0</v>
      </c>
      <c r="F119" s="30"/>
      <c r="G119" s="30"/>
    </row>
    <row r="120" spans="1:7" x14ac:dyDescent="0.25">
      <c r="A120" t="s">
        <v>64</v>
      </c>
      <c r="B120" s="75">
        <v>0</v>
      </c>
      <c r="C120" s="24">
        <f>B120*18</f>
        <v>0</v>
      </c>
      <c r="D120" s="32">
        <f>C120</f>
        <v>0</v>
      </c>
      <c r="E120" s="24">
        <f>D120</f>
        <v>0</v>
      </c>
      <c r="F120" s="30"/>
      <c r="G120" s="30"/>
    </row>
    <row r="121" spans="1:7" ht="15.75" thickBot="1" x14ac:dyDescent="0.3">
      <c r="A121" t="s">
        <v>65</v>
      </c>
      <c r="B121" s="76">
        <v>0</v>
      </c>
      <c r="C121" s="26">
        <f>B121*60</f>
        <v>0</v>
      </c>
      <c r="D121" s="33">
        <f>C121</f>
        <v>0</v>
      </c>
      <c r="E121" s="27">
        <f>D121</f>
        <v>0</v>
      </c>
      <c r="F121" s="4"/>
      <c r="G121" s="4"/>
    </row>
    <row r="122" spans="1:7" x14ac:dyDescent="0.25">
      <c r="B122" s="43"/>
      <c r="C122" s="25">
        <f>SUM(C116:C121)</f>
        <v>0</v>
      </c>
      <c r="D122" s="34">
        <f>SUM(D116:D121)</f>
        <v>0</v>
      </c>
      <c r="E122" s="25">
        <f>SUM(E116:E121)</f>
        <v>0</v>
      </c>
      <c r="F122" s="4"/>
      <c r="G122" s="4"/>
    </row>
    <row r="123" spans="1:7" ht="15.75" thickBot="1" x14ac:dyDescent="0.3">
      <c r="A123" s="72" t="s">
        <v>48</v>
      </c>
      <c r="B123" s="70"/>
      <c r="C123" s="73"/>
      <c r="D123" s="74"/>
      <c r="E123" s="73"/>
      <c r="F123" s="4"/>
      <c r="G123" s="4"/>
    </row>
    <row r="124" spans="1:7" x14ac:dyDescent="0.25">
      <c r="A124" t="s">
        <v>60</v>
      </c>
      <c r="B124" s="75">
        <v>0</v>
      </c>
      <c r="C124" s="28">
        <f>B124*280</f>
        <v>0</v>
      </c>
      <c r="D124" s="35">
        <f>(C124*D113)+C124</f>
        <v>0</v>
      </c>
      <c r="E124" s="28">
        <f>(C124*E113)+C124</f>
        <v>0</v>
      </c>
      <c r="F124" s="4"/>
      <c r="G124" s="4"/>
    </row>
    <row r="125" spans="1:7" x14ac:dyDescent="0.25">
      <c r="A125" t="s">
        <v>62</v>
      </c>
      <c r="B125" s="75">
        <v>0</v>
      </c>
      <c r="C125" s="28">
        <f>B125*185</f>
        <v>0</v>
      </c>
      <c r="D125" s="35">
        <f>(C125*D113)+C125</f>
        <v>0</v>
      </c>
      <c r="E125" s="28">
        <f>(C125*E113)+C125</f>
        <v>0</v>
      </c>
      <c r="F125" s="4"/>
      <c r="G125" s="4"/>
    </row>
    <row r="126" spans="1:7" x14ac:dyDescent="0.25">
      <c r="A126" t="s">
        <v>63</v>
      </c>
      <c r="B126" s="75">
        <v>0</v>
      </c>
      <c r="C126" s="28">
        <f>B126*205</f>
        <v>0</v>
      </c>
      <c r="D126" s="35">
        <f>(C126*D113)+C126</f>
        <v>0</v>
      </c>
      <c r="E126" s="28">
        <f>(C126*E113)+C126</f>
        <v>0</v>
      </c>
      <c r="F126" s="4"/>
      <c r="G126" s="4"/>
    </row>
    <row r="127" spans="1:7" x14ac:dyDescent="0.25">
      <c r="A127" t="s">
        <v>64</v>
      </c>
      <c r="B127" s="75">
        <v>0</v>
      </c>
      <c r="C127" s="28">
        <f>B127*18</f>
        <v>0</v>
      </c>
      <c r="D127" s="35">
        <f>C127</f>
        <v>0</v>
      </c>
      <c r="E127" s="28">
        <f>D127</f>
        <v>0</v>
      </c>
      <c r="F127" s="4"/>
      <c r="G127" s="4"/>
    </row>
    <row r="128" spans="1:7" ht="15.75" thickBot="1" x14ac:dyDescent="0.3">
      <c r="A128" t="s">
        <v>65</v>
      </c>
      <c r="B128" s="76">
        <v>0</v>
      </c>
      <c r="C128" s="27">
        <f>B128*60</f>
        <v>0</v>
      </c>
      <c r="D128" s="33">
        <f>C128</f>
        <v>0</v>
      </c>
      <c r="E128" s="27">
        <f>D128</f>
        <v>0</v>
      </c>
      <c r="F128" s="4"/>
      <c r="G128" s="4"/>
    </row>
    <row r="129" spans="1:5" x14ac:dyDescent="0.25">
      <c r="B129" s="43"/>
      <c r="C129" s="24">
        <f>SUM(C124:C128)</f>
        <v>0</v>
      </c>
      <c r="D129" s="32">
        <f>SUM(D124:D128)</f>
        <v>0</v>
      </c>
      <c r="E129" s="24">
        <f>SUM(E124:E128)</f>
        <v>0</v>
      </c>
    </row>
    <row r="130" spans="1:5" ht="15.75" thickBot="1" x14ac:dyDescent="0.3">
      <c r="A130" s="72" t="s">
        <v>47</v>
      </c>
      <c r="B130" s="70"/>
      <c r="C130" s="27"/>
      <c r="D130" s="33"/>
      <c r="E130" s="27"/>
    </row>
    <row r="131" spans="1:5" x14ac:dyDescent="0.25">
      <c r="A131" t="s">
        <v>60</v>
      </c>
      <c r="B131" s="75">
        <v>0</v>
      </c>
      <c r="C131" s="28">
        <f>B131*240</f>
        <v>0</v>
      </c>
      <c r="D131" s="35">
        <f>(C131*D113)+C131</f>
        <v>0</v>
      </c>
      <c r="E131" s="28">
        <f>(C131*E113)+C131</f>
        <v>0</v>
      </c>
    </row>
    <row r="132" spans="1:5" x14ac:dyDescent="0.25">
      <c r="A132" t="s">
        <v>56</v>
      </c>
      <c r="B132" s="75">
        <v>0</v>
      </c>
      <c r="C132" s="28">
        <f>B132*450</f>
        <v>0</v>
      </c>
      <c r="D132" s="35">
        <f>(C132*D113)+C132</f>
        <v>0</v>
      </c>
      <c r="E132" s="28">
        <f>(C132*E113)+C132</f>
        <v>0</v>
      </c>
    </row>
    <row r="133" spans="1:5" x14ac:dyDescent="0.25">
      <c r="A133" t="s">
        <v>64</v>
      </c>
      <c r="B133" s="75">
        <v>0</v>
      </c>
      <c r="C133" s="28">
        <f>B133*18</f>
        <v>0</v>
      </c>
      <c r="D133" s="35">
        <f>C133</f>
        <v>0</v>
      </c>
      <c r="E133" s="28">
        <f>D133</f>
        <v>0</v>
      </c>
    </row>
    <row r="134" spans="1:5" ht="15.75" thickBot="1" x14ac:dyDescent="0.3">
      <c r="A134" t="s">
        <v>65</v>
      </c>
      <c r="B134" s="76">
        <v>0</v>
      </c>
      <c r="C134" s="26">
        <f>B134*60</f>
        <v>0</v>
      </c>
      <c r="D134" s="33">
        <f>C134</f>
        <v>0</v>
      </c>
      <c r="E134" s="27">
        <f>D134</f>
        <v>0</v>
      </c>
    </row>
    <row r="135" spans="1:5" ht="15.75" thickBot="1" x14ac:dyDescent="0.3">
      <c r="B135" s="43"/>
      <c r="C135" s="5">
        <f>SUM(C131:C134)</f>
        <v>0</v>
      </c>
      <c r="D135" s="36">
        <f>SUM(D131:D134)</f>
        <v>0</v>
      </c>
      <c r="E135" s="5">
        <f>SUM(E131:E134)</f>
        <v>0</v>
      </c>
    </row>
    <row r="136" spans="1:5" ht="15.75" thickBot="1" x14ac:dyDescent="0.3">
      <c r="A136" t="s">
        <v>82</v>
      </c>
      <c r="B136" s="43">
        <f>B116+B117+B118+B119+B124+B125+B126+B131</f>
        <v>0</v>
      </c>
      <c r="C136" s="44" t="e">
        <f>C138/B136</f>
        <v>#DIV/0!</v>
      </c>
      <c r="D136" s="45" t="e">
        <f>D138/B136</f>
        <v>#DIV/0!</v>
      </c>
      <c r="E136" s="46" t="e">
        <f>E138/B136</f>
        <v>#DIV/0!</v>
      </c>
    </row>
    <row r="137" spans="1:5" ht="15.75" thickBot="1" x14ac:dyDescent="0.3">
      <c r="C137" s="29"/>
      <c r="D137" s="37"/>
      <c r="E137" s="29"/>
    </row>
    <row r="138" spans="1:5" ht="15.75" thickTop="1" x14ac:dyDescent="0.25">
      <c r="A138" s="3" t="s">
        <v>57</v>
      </c>
      <c r="C138" s="6">
        <f>C135+C129+C122</f>
        <v>0</v>
      </c>
      <c r="D138" s="61">
        <f>D135+D129+D122</f>
        <v>0</v>
      </c>
      <c r="E138" s="6">
        <f>E135+E129+E122</f>
        <v>0</v>
      </c>
    </row>
  </sheetData>
  <sheetProtection password="DBB5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20" sqref="E20"/>
    </sheetView>
  </sheetViews>
  <sheetFormatPr defaultRowHeight="15" x14ac:dyDescent="0.25"/>
  <cols>
    <col min="1" max="1" width="36.85546875" customWidth="1"/>
    <col min="2" max="2" width="8.140625" customWidth="1"/>
    <col min="3" max="3" width="12.7109375" customWidth="1"/>
    <col min="4" max="5" width="16.140625" customWidth="1"/>
  </cols>
  <sheetData>
    <row r="1" spans="1:4" ht="18.75" x14ac:dyDescent="0.3">
      <c r="A1" s="84" t="s">
        <v>115</v>
      </c>
    </row>
    <row r="3" spans="1:4" x14ac:dyDescent="0.25">
      <c r="A3" s="3" t="s">
        <v>184</v>
      </c>
    </row>
    <row r="4" spans="1:4" x14ac:dyDescent="0.25">
      <c r="A4" s="3" t="s">
        <v>183</v>
      </c>
    </row>
    <row r="5" spans="1:4" x14ac:dyDescent="0.25">
      <c r="A5" s="3"/>
    </row>
    <row r="6" spans="1:4" ht="15.75" thickBot="1" x14ac:dyDescent="0.3">
      <c r="A6" s="2"/>
      <c r="B6" s="2"/>
      <c r="C6" s="2"/>
    </row>
    <row r="7" spans="1:4" ht="15.75" thickBot="1" x14ac:dyDescent="0.3">
      <c r="A7" t="s">
        <v>185</v>
      </c>
      <c r="B7" s="118">
        <v>1</v>
      </c>
      <c r="C7" s="97">
        <f>B7*D7</f>
        <v>38640</v>
      </c>
      <c r="D7" s="98">
        <v>38640</v>
      </c>
    </row>
    <row r="8" spans="1:4" ht="15.75" thickBot="1" x14ac:dyDescent="0.3">
      <c r="A8" t="s">
        <v>186</v>
      </c>
      <c r="B8" s="146">
        <v>0</v>
      </c>
      <c r="C8" s="97">
        <f t="shared" ref="C8:C15" si="0">B8*D8</f>
        <v>0</v>
      </c>
      <c r="D8" s="98">
        <v>45823</v>
      </c>
    </row>
    <row r="9" spans="1:4" ht="15.75" thickBot="1" x14ac:dyDescent="0.3">
      <c r="A9" t="s">
        <v>187</v>
      </c>
      <c r="B9" s="146">
        <v>0</v>
      </c>
      <c r="C9" s="97">
        <f t="shared" si="0"/>
        <v>0</v>
      </c>
      <c r="D9" s="98">
        <v>12468</v>
      </c>
    </row>
    <row r="10" spans="1:4" ht="15.75" thickBot="1" x14ac:dyDescent="0.3">
      <c r="A10" t="s">
        <v>188</v>
      </c>
      <c r="B10" s="146">
        <v>1</v>
      </c>
      <c r="C10" s="97">
        <f t="shared" si="0"/>
        <v>6840</v>
      </c>
      <c r="D10" s="98">
        <v>6840</v>
      </c>
    </row>
    <row r="11" spans="1:4" ht="15.75" thickBot="1" x14ac:dyDescent="0.3">
      <c r="A11" t="s">
        <v>116</v>
      </c>
      <c r="B11" s="146">
        <v>1</v>
      </c>
      <c r="C11" s="97">
        <f t="shared" si="0"/>
        <v>8320</v>
      </c>
      <c r="D11" s="98">
        <v>8320</v>
      </c>
    </row>
    <row r="12" spans="1:4" ht="15.75" thickBot="1" x14ac:dyDescent="0.3">
      <c r="A12" t="s">
        <v>189</v>
      </c>
      <c r="B12" s="146">
        <v>1</v>
      </c>
      <c r="C12" s="97">
        <f t="shared" si="0"/>
        <v>4450</v>
      </c>
      <c r="D12" s="98">
        <v>4450</v>
      </c>
    </row>
    <row r="13" spans="1:4" ht="15.75" thickBot="1" x14ac:dyDescent="0.3">
      <c r="A13" t="s">
        <v>190</v>
      </c>
      <c r="B13" s="146">
        <v>0</v>
      </c>
      <c r="C13" s="97">
        <f t="shared" si="0"/>
        <v>0</v>
      </c>
      <c r="D13" s="98">
        <v>4500</v>
      </c>
    </row>
    <row r="14" spans="1:4" ht="15.75" thickBot="1" x14ac:dyDescent="0.3">
      <c r="A14" t="s">
        <v>191</v>
      </c>
      <c r="B14" s="146">
        <v>1</v>
      </c>
      <c r="C14" s="97">
        <f t="shared" si="0"/>
        <v>4500</v>
      </c>
      <c r="D14" s="98">
        <v>4500</v>
      </c>
    </row>
    <row r="15" spans="1:4" ht="15.75" thickBot="1" x14ac:dyDescent="0.3">
      <c r="A15" t="s">
        <v>192</v>
      </c>
      <c r="B15" s="146">
        <v>0</v>
      </c>
      <c r="C15" s="97">
        <f t="shared" si="0"/>
        <v>0</v>
      </c>
      <c r="D15" s="98">
        <v>12560</v>
      </c>
    </row>
    <row r="16" spans="1:4" ht="15.75" thickBot="1" x14ac:dyDescent="0.3">
      <c r="C16" s="99">
        <f>SUM(C7:C15)</f>
        <v>62750</v>
      </c>
    </row>
    <row r="18" spans="1:1" x14ac:dyDescent="0.25">
      <c r="A18" s="93" t="s">
        <v>193</v>
      </c>
    </row>
  </sheetData>
  <sheetProtection password="DBB5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0"/>
  <sheetViews>
    <sheetView workbookViewId="0">
      <selection activeCell="B35" sqref="B35"/>
    </sheetView>
  </sheetViews>
  <sheetFormatPr defaultRowHeight="15" x14ac:dyDescent="0.25"/>
  <cols>
    <col min="1" max="1" width="36.85546875" customWidth="1"/>
    <col min="2" max="2" width="23.28515625" customWidth="1"/>
  </cols>
  <sheetData>
    <row r="7" spans="1:2" ht="18.75" x14ac:dyDescent="0.3">
      <c r="A7" s="84" t="s">
        <v>182</v>
      </c>
    </row>
    <row r="9" spans="1:2" ht="15.75" thickBot="1" x14ac:dyDescent="0.3">
      <c r="A9" s="72" t="s">
        <v>121</v>
      </c>
      <c r="B9" s="70" t="s">
        <v>178</v>
      </c>
    </row>
    <row r="10" spans="1:2" x14ac:dyDescent="0.25">
      <c r="A10" t="s">
        <v>119</v>
      </c>
      <c r="B10" s="97">
        <f>Sheet1!D19</f>
        <v>0</v>
      </c>
    </row>
    <row r="11" spans="1:2" x14ac:dyDescent="0.25">
      <c r="A11" t="s">
        <v>25</v>
      </c>
      <c r="B11" s="97">
        <f>Sheet1!D20</f>
        <v>0</v>
      </c>
    </row>
    <row r="12" spans="1:2" x14ac:dyDescent="0.25">
      <c r="A12" t="s">
        <v>124</v>
      </c>
      <c r="B12" s="97">
        <f>Sheet1!D21</f>
        <v>0</v>
      </c>
    </row>
    <row r="13" spans="1:2" x14ac:dyDescent="0.25">
      <c r="A13" t="s">
        <v>125</v>
      </c>
      <c r="B13" s="97">
        <f>Sheet1!D22</f>
        <v>0</v>
      </c>
    </row>
    <row r="14" spans="1:2" x14ac:dyDescent="0.25">
      <c r="A14" t="s">
        <v>120</v>
      </c>
      <c r="B14" s="97">
        <f>Sheet1!D23</f>
        <v>0</v>
      </c>
    </row>
    <row r="15" spans="1:2" x14ac:dyDescent="0.25">
      <c r="A15" t="s">
        <v>114</v>
      </c>
      <c r="B15" s="97">
        <f>Sheet1!D24</f>
        <v>0</v>
      </c>
    </row>
    <row r="16" spans="1:2" x14ac:dyDescent="0.25">
      <c r="A16" t="s">
        <v>139</v>
      </c>
      <c r="B16" s="97">
        <f>Sheet1!D25</f>
        <v>0</v>
      </c>
    </row>
    <row r="17" spans="1:3" x14ac:dyDescent="0.25">
      <c r="A17" t="s">
        <v>117</v>
      </c>
      <c r="B17" s="97">
        <f>Sheet1!D26</f>
        <v>0</v>
      </c>
    </row>
    <row r="18" spans="1:3" x14ac:dyDescent="0.25">
      <c r="A18" t="s">
        <v>118</v>
      </c>
      <c r="B18" s="97">
        <f>Sheet1!D27</f>
        <v>0</v>
      </c>
    </row>
    <row r="19" spans="1:3" x14ac:dyDescent="0.25">
      <c r="A19" t="s">
        <v>86</v>
      </c>
      <c r="B19" s="97">
        <f>Sheet1!D28</f>
        <v>0</v>
      </c>
    </row>
    <row r="20" spans="1:3" x14ac:dyDescent="0.25">
      <c r="A20" t="s">
        <v>69</v>
      </c>
      <c r="B20" s="97">
        <f>Sheet1!D29</f>
        <v>0</v>
      </c>
    </row>
    <row r="21" spans="1:3" ht="15.75" thickBot="1" x14ac:dyDescent="0.3">
      <c r="A21" s="2" t="s">
        <v>152</v>
      </c>
      <c r="B21" s="141">
        <f>Sheet1!D30</f>
        <v>0</v>
      </c>
    </row>
    <row r="22" spans="1:3" x14ac:dyDescent="0.25">
      <c r="B22" s="133">
        <f>SUM(B10:B21)</f>
        <v>0</v>
      </c>
    </row>
    <row r="23" spans="1:3" ht="19.5" x14ac:dyDescent="0.3">
      <c r="A23" s="137" t="s">
        <v>166</v>
      </c>
      <c r="B23" s="142">
        <f>Sheet1!D35</f>
        <v>0</v>
      </c>
    </row>
    <row r="24" spans="1:3" x14ac:dyDescent="0.25">
      <c r="B24" s="97"/>
    </row>
    <row r="25" spans="1:3" x14ac:dyDescent="0.25">
      <c r="A25" s="139" t="s">
        <v>176</v>
      </c>
      <c r="B25" s="133">
        <f>B22+B23</f>
        <v>0</v>
      </c>
    </row>
    <row r="26" spans="1:3" ht="15.75" thickBot="1" x14ac:dyDescent="0.3">
      <c r="A26" s="139" t="s">
        <v>177</v>
      </c>
      <c r="B26" s="143">
        <f>B25*C26</f>
        <v>0</v>
      </c>
      <c r="C26" s="140">
        <v>0.05</v>
      </c>
    </row>
    <row r="27" spans="1:3" ht="19.5" thickTop="1" x14ac:dyDescent="0.3">
      <c r="A27" s="139" t="s">
        <v>179</v>
      </c>
      <c r="B27" s="144">
        <f>B25+B26</f>
        <v>0</v>
      </c>
    </row>
    <row r="28" spans="1:3" x14ac:dyDescent="0.25">
      <c r="A28" s="3"/>
    </row>
    <row r="29" spans="1:3" ht="18.75" x14ac:dyDescent="0.3">
      <c r="A29" s="139" t="s">
        <v>180</v>
      </c>
      <c r="B29" s="145">
        <v>0</v>
      </c>
    </row>
    <row r="30" spans="1:3" ht="18.75" x14ac:dyDescent="0.3">
      <c r="A30" s="139" t="s">
        <v>181</v>
      </c>
      <c r="B30" s="144">
        <f>B27+B29</f>
        <v>0</v>
      </c>
    </row>
  </sheetData>
  <sheetProtection password="DBB5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YetN</dc:creator>
  <cp:lastModifiedBy>Greg</cp:lastModifiedBy>
  <cp:lastPrinted>2019-01-29T23:21:15Z</cp:lastPrinted>
  <dcterms:created xsi:type="dcterms:W3CDTF">2016-05-10T12:11:09Z</dcterms:created>
  <dcterms:modified xsi:type="dcterms:W3CDTF">2021-12-31T21:07:48Z</dcterms:modified>
</cp:coreProperties>
</file>